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w/Dropbox/work/work/lm3 global/lm3 live preparation pack/"/>
    </mc:Choice>
  </mc:AlternateContent>
  <xr:revisionPtr revIDLastSave="0" documentId="8_{2026D414-9B37-AC4B-99DC-0AE59250C1BB}" xr6:coauthVersionLast="34" xr6:coauthVersionMax="34" xr10:uidLastSave="{00000000-0000-0000-0000-000000000000}"/>
  <bookViews>
    <workbookView xWindow="0" yWindow="460" windowWidth="33580" windowHeight="17460" firstSheet="3" activeTab="4" xr2:uid="{00000000-000D-0000-FFFF-FFFF00000000}"/>
  </bookViews>
  <sheets>
    <sheet name="Summary" sheetId="2" r:id="rId1"/>
    <sheet name="Avala Merkur" sheetId="3" r:id="rId2"/>
    <sheet name="Komercservis (Kosta Trifković)" sheetId="4" r:id="rId3"/>
    <sheet name="Komercservis (Zarko Zrenjanin)" sheetId="7" r:id="rId4"/>
    <sheet name="Market Padina" sheetId="6" r:id="rId5"/>
    <sheet name="Master Trade" sheetId="8" r:id="rId6"/>
    <sheet name="Mlekobel (Kosta Trifković)" sheetId="9" r:id="rId7"/>
    <sheet name="Mlekobel (Petefi)" sheetId="10" r:id="rId8"/>
    <sheet name="Strand" sheetId="11" r:id="rId9"/>
    <sheet name="Tulimirović" sheetId="13" r:id="rId10"/>
    <sheet name="Zorić (Kosta Trifković)" sheetId="14" r:id="rId11"/>
    <sheet name="Zorić (Zarko Zrenjanin)" sheetId="16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6" l="1"/>
  <c r="C21" i="14"/>
  <c r="C21" i="13"/>
  <c r="C21" i="11"/>
  <c r="C21" i="10"/>
  <c r="C21" i="9"/>
  <c r="C21" i="8"/>
  <c r="C20" i="6"/>
  <c r="C21" i="7"/>
  <c r="G23" i="16"/>
  <c r="J20" i="16"/>
  <c r="C5" i="16" s="1"/>
  <c r="D14" i="2" s="1"/>
  <c r="I20" i="16"/>
  <c r="J21" i="14"/>
  <c r="C5" i="14"/>
  <c r="D13" i="2" s="1"/>
  <c r="G24" i="14"/>
  <c r="I21" i="14"/>
  <c r="C5" i="13"/>
  <c r="D12" i="2" s="1"/>
  <c r="G23" i="13"/>
  <c r="J20" i="13"/>
  <c r="I20" i="13"/>
  <c r="G22" i="11"/>
  <c r="J19" i="11"/>
  <c r="C5" i="11" s="1"/>
  <c r="D11" i="2" s="1"/>
  <c r="I19" i="11"/>
  <c r="G22" i="10"/>
  <c r="J19" i="10"/>
  <c r="C5" i="10" s="1"/>
  <c r="D10" i="2" s="1"/>
  <c r="I19" i="10"/>
  <c r="G23" i="9"/>
  <c r="J20" i="9"/>
  <c r="C5" i="9" s="1"/>
  <c r="D9" i="2" s="1"/>
  <c r="I20" i="9"/>
  <c r="G25" i="8"/>
  <c r="J22" i="8"/>
  <c r="C5" i="8" s="1"/>
  <c r="D8" i="2" s="1"/>
  <c r="I22" i="8"/>
  <c r="D7" i="2"/>
  <c r="G24" i="7"/>
  <c r="J21" i="7"/>
  <c r="C5" i="7" s="1"/>
  <c r="D6" i="2" s="1"/>
  <c r="I21" i="7"/>
  <c r="J23" i="4"/>
  <c r="G26" i="4"/>
  <c r="H26" i="4" s="1"/>
  <c r="J26" i="4" s="1"/>
  <c r="I23" i="4"/>
  <c r="I25" i="3"/>
  <c r="C5" i="3" s="1"/>
  <c r="D4" i="2" s="1"/>
  <c r="H25" i="3"/>
  <c r="F28" i="3"/>
  <c r="G28" i="3" s="1"/>
  <c r="I28" i="3" s="1"/>
  <c r="F19" i="3"/>
  <c r="E4" i="2"/>
  <c r="D5" i="2"/>
  <c r="F12" i="16"/>
  <c r="F15" i="16" s="1"/>
  <c r="G15" i="16" s="1"/>
  <c r="I9" i="16"/>
  <c r="H9" i="16"/>
  <c r="G11" i="16" s="1"/>
  <c r="I11" i="16" s="1"/>
  <c r="I9" i="14"/>
  <c r="H9" i="14"/>
  <c r="G10" i="14" s="1"/>
  <c r="I10" i="14" s="1"/>
  <c r="F12" i="14"/>
  <c r="F15" i="14" s="1"/>
  <c r="G15" i="14" s="1"/>
  <c r="I9" i="13"/>
  <c r="F12" i="13"/>
  <c r="F15" i="13" s="1"/>
  <c r="G15" i="13" s="1"/>
  <c r="H9" i="13"/>
  <c r="G11" i="13" s="1"/>
  <c r="I11" i="13" s="1"/>
  <c r="F12" i="11"/>
  <c r="G12" i="11" s="1"/>
  <c r="I12" i="11" s="1"/>
  <c r="I9" i="11"/>
  <c r="H9" i="11"/>
  <c r="G11" i="11" s="1"/>
  <c r="I11" i="11" s="1"/>
  <c r="F12" i="10"/>
  <c r="F15" i="10" s="1"/>
  <c r="G15" i="10" s="1"/>
  <c r="F12" i="9"/>
  <c r="F15" i="9" s="1"/>
  <c r="G15" i="9" s="1"/>
  <c r="G10" i="10"/>
  <c r="I10" i="10" s="1"/>
  <c r="I9" i="9"/>
  <c r="H9" i="10"/>
  <c r="G12" i="10" s="1"/>
  <c r="I12" i="10" s="1"/>
  <c r="G11" i="10"/>
  <c r="I11" i="10" s="1"/>
  <c r="I9" i="10"/>
  <c r="H9" i="9"/>
  <c r="G11" i="9" s="1"/>
  <c r="I11" i="9" s="1"/>
  <c r="F12" i="8"/>
  <c r="F15" i="8" s="1"/>
  <c r="G15" i="8" s="1"/>
  <c r="I9" i="8"/>
  <c r="H9" i="8"/>
  <c r="G11" i="8" s="1"/>
  <c r="I11" i="8" s="1"/>
  <c r="F12" i="7"/>
  <c r="F15" i="7" s="1"/>
  <c r="G15" i="7" s="1"/>
  <c r="F12" i="3"/>
  <c r="G12" i="3" s="1"/>
  <c r="I12" i="3" s="1"/>
  <c r="H9" i="7"/>
  <c r="G10" i="7" s="1"/>
  <c r="H9" i="4"/>
  <c r="I9" i="7"/>
  <c r="I9" i="4"/>
  <c r="I9" i="3"/>
  <c r="G11" i="3"/>
  <c r="I11" i="3" s="1"/>
  <c r="H9" i="3"/>
  <c r="G10" i="3" s="1"/>
  <c r="I10" i="3" s="1"/>
  <c r="G24" i="8" l="1"/>
  <c r="H24" i="8" s="1"/>
  <c r="J24" i="8" s="1"/>
  <c r="G23" i="8"/>
  <c r="G21" i="10"/>
  <c r="H21" i="10" s="1"/>
  <c r="J21" i="10" s="1"/>
  <c r="G20" i="10"/>
  <c r="H20" i="10" s="1"/>
  <c r="J20" i="10" s="1"/>
  <c r="G22" i="16"/>
  <c r="H22" i="16" s="1"/>
  <c r="G21" i="16"/>
  <c r="H21" i="16" s="1"/>
  <c r="J21" i="16" s="1"/>
  <c r="C11" i="3"/>
  <c r="J28" i="3"/>
  <c r="K26" i="4"/>
  <c r="C11" i="4"/>
  <c r="G22" i="7"/>
  <c r="G23" i="7"/>
  <c r="H23" i="7" s="1"/>
  <c r="J23" i="7" s="1"/>
  <c r="G22" i="13"/>
  <c r="H22" i="13" s="1"/>
  <c r="J22" i="13" s="1"/>
  <c r="G21" i="13"/>
  <c r="G22" i="9"/>
  <c r="H22" i="9" s="1"/>
  <c r="J22" i="9" s="1"/>
  <c r="G21" i="9"/>
  <c r="G23" i="14"/>
  <c r="H23" i="14" s="1"/>
  <c r="J23" i="14" s="1"/>
  <c r="G22" i="14"/>
  <c r="H22" i="14" s="1"/>
  <c r="J22" i="14" s="1"/>
  <c r="F15" i="11"/>
  <c r="G15" i="11" s="1"/>
  <c r="G10" i="8"/>
  <c r="I10" i="8" s="1"/>
  <c r="G10" i="9"/>
  <c r="I10" i="9" s="1"/>
  <c r="G10" i="11"/>
  <c r="I10" i="11" s="1"/>
  <c r="G11" i="14"/>
  <c r="I11" i="14" s="1"/>
  <c r="F16" i="3"/>
  <c r="G16" i="3" s="1"/>
  <c r="G12" i="14"/>
  <c r="I12" i="14" s="1"/>
  <c r="G11" i="7"/>
  <c r="I11" i="7" s="1"/>
  <c r="J22" i="16"/>
  <c r="H23" i="16"/>
  <c r="J23" i="16" s="1"/>
  <c r="C8" i="14"/>
  <c r="K23" i="14"/>
  <c r="H24" i="14"/>
  <c r="J24" i="14" s="1"/>
  <c r="H23" i="13"/>
  <c r="J23" i="13" s="1"/>
  <c r="H21" i="13"/>
  <c r="J21" i="13" s="1"/>
  <c r="H22" i="11"/>
  <c r="J22" i="11" s="1"/>
  <c r="H22" i="10"/>
  <c r="J22" i="10" s="1"/>
  <c r="H23" i="9"/>
  <c r="J23" i="9" s="1"/>
  <c r="H21" i="9"/>
  <c r="J21" i="9" s="1"/>
  <c r="H25" i="8"/>
  <c r="J25" i="8" s="1"/>
  <c r="H23" i="8"/>
  <c r="J23" i="8" s="1"/>
  <c r="H24" i="7"/>
  <c r="J24" i="7" s="1"/>
  <c r="H22" i="7"/>
  <c r="J22" i="7" s="1"/>
  <c r="G12" i="16"/>
  <c r="I12" i="16" s="1"/>
  <c r="G10" i="16"/>
  <c r="I10" i="16" s="1"/>
  <c r="G12" i="13"/>
  <c r="I12" i="13" s="1"/>
  <c r="G10" i="13"/>
  <c r="I10" i="13" s="1"/>
  <c r="G12" i="9"/>
  <c r="I12" i="9" s="1"/>
  <c r="G12" i="8"/>
  <c r="I12" i="8" s="1"/>
  <c r="C18" i="6"/>
  <c r="G12" i="7"/>
  <c r="I12" i="7" s="1"/>
  <c r="I10" i="7"/>
  <c r="G11" i="4"/>
  <c r="I11" i="4" s="1"/>
  <c r="K20" i="10" l="1"/>
  <c r="C15" i="10"/>
  <c r="C18" i="10" s="1"/>
  <c r="J11" i="10" s="1"/>
  <c r="C15" i="16"/>
  <c r="K21" i="16"/>
  <c r="C15" i="9"/>
  <c r="K21" i="9"/>
  <c r="K23" i="16"/>
  <c r="C11" i="16"/>
  <c r="C18" i="16" s="1"/>
  <c r="J10" i="16" s="1"/>
  <c r="K24" i="14"/>
  <c r="C11" i="14"/>
  <c r="F26" i="3"/>
  <c r="G26" i="3" s="1"/>
  <c r="I26" i="3" s="1"/>
  <c r="F27" i="3"/>
  <c r="G27" i="3" s="1"/>
  <c r="I27" i="3" s="1"/>
  <c r="C8" i="7"/>
  <c r="K23" i="7"/>
  <c r="K22" i="7"/>
  <c r="C15" i="7"/>
  <c r="C11" i="9"/>
  <c r="K23" i="9"/>
  <c r="C11" i="11"/>
  <c r="K22" i="11"/>
  <c r="G21" i="11"/>
  <c r="H21" i="11" s="1"/>
  <c r="J21" i="11" s="1"/>
  <c r="G20" i="11"/>
  <c r="H20" i="11" s="1"/>
  <c r="J20" i="11" s="1"/>
  <c r="K22" i="9"/>
  <c r="C8" i="9"/>
  <c r="C8" i="10"/>
  <c r="K21" i="10"/>
  <c r="C11" i="7"/>
  <c r="C18" i="7" s="1"/>
  <c r="K24" i="7"/>
  <c r="C15" i="8"/>
  <c r="K23" i="8"/>
  <c r="K21" i="13"/>
  <c r="C15" i="13"/>
  <c r="C18" i="13" s="1"/>
  <c r="J10" i="13" s="1"/>
  <c r="C15" i="14"/>
  <c r="K22" i="14"/>
  <c r="C11" i="8"/>
  <c r="K25" i="8"/>
  <c r="C11" i="10"/>
  <c r="K22" i="10"/>
  <c r="C11" i="13"/>
  <c r="K23" i="13"/>
  <c r="C8" i="13"/>
  <c r="K22" i="13"/>
  <c r="K24" i="8"/>
  <c r="C8" i="8"/>
  <c r="C18" i="8" s="1"/>
  <c r="C8" i="16"/>
  <c r="K22" i="16"/>
  <c r="C18" i="14"/>
  <c r="J27" i="3" l="1"/>
  <c r="C8" i="3"/>
  <c r="C15" i="3"/>
  <c r="J26" i="3"/>
  <c r="C15" i="11"/>
  <c r="K20" i="11"/>
  <c r="K21" i="11"/>
  <c r="C8" i="11"/>
  <c r="C18" i="11" s="1"/>
  <c r="J11" i="16"/>
  <c r="J12" i="16"/>
  <c r="J11" i="14"/>
  <c r="J12" i="14"/>
  <c r="J10" i="14"/>
  <c r="J12" i="13"/>
  <c r="J11" i="13"/>
  <c r="J12" i="10"/>
  <c r="J10" i="10"/>
  <c r="J11" i="8"/>
  <c r="J12" i="8"/>
  <c r="J10" i="8"/>
  <c r="J11" i="7"/>
  <c r="J12" i="7"/>
  <c r="J10" i="7"/>
  <c r="J12" i="11" l="1"/>
  <c r="J10" i="11"/>
  <c r="J11" i="11"/>
  <c r="C18" i="3"/>
  <c r="C18" i="9"/>
  <c r="J10" i="9" s="1"/>
  <c r="J12" i="3" l="1"/>
  <c r="J10" i="3"/>
  <c r="J11" i="3"/>
  <c r="J11" i="9"/>
  <c r="J12" i="9"/>
  <c r="G10" i="4"/>
  <c r="I10" i="4"/>
  <c r="F12" i="4"/>
  <c r="F16" i="4" s="1"/>
  <c r="G16" i="4" s="1"/>
  <c r="G25" i="4" l="1"/>
  <c r="G24" i="4"/>
  <c r="G12" i="4"/>
  <c r="I12" i="4" s="1"/>
  <c r="H24" i="4" l="1"/>
  <c r="J24" i="4" s="1"/>
  <c r="H25" i="4"/>
  <c r="J25" i="4" s="1"/>
  <c r="K25" i="4" l="1"/>
  <c r="C8" i="4"/>
  <c r="C15" i="4"/>
  <c r="K24" i="4"/>
  <c r="C18" i="4" l="1"/>
  <c r="J11" i="4" l="1"/>
  <c r="J12" i="4"/>
  <c r="J10" i="4"/>
</calcChain>
</file>

<file path=xl/sharedStrings.xml><?xml version="1.0" encoding="utf-8"?>
<sst xmlns="http://schemas.openxmlformats.org/spreadsheetml/2006/main" count="526" uniqueCount="80">
  <si>
    <t>Data Preparation Form for LM3</t>
  </si>
  <si>
    <t>Budget/Turnover</t>
  </si>
  <si>
    <t>Supplier costs</t>
  </si>
  <si>
    <t>This should be the total amount for the catering contract that you are measuring</t>
  </si>
  <si>
    <t>This is the direct labour cost of the organisation you are looking at E.g Catering Company</t>
  </si>
  <si>
    <t>Split between those employed in the local area and those employed outside</t>
  </si>
  <si>
    <t>Direct local labour</t>
  </si>
  <si>
    <t>Direct non local labour</t>
  </si>
  <si>
    <t>Other costs local</t>
  </si>
  <si>
    <t>Dother costs non local</t>
  </si>
  <si>
    <t>These are any other costs that are neither labour nor suppliers for example profit</t>
  </si>
  <si>
    <t>local suppliers</t>
  </si>
  <si>
    <t>non local suppliers</t>
  </si>
  <si>
    <t>This is the total paid to suppliers who are located within the local area</t>
  </si>
  <si>
    <t>This is the total paid to suppliers who are located outside the local area</t>
  </si>
  <si>
    <t>The sum of all the above should equal the amount of the Budget (or as nearly as possible)</t>
  </si>
  <si>
    <t>Notes</t>
  </si>
  <si>
    <t>Total = Budget?</t>
  </si>
  <si>
    <t xml:space="preserve">Local Area </t>
  </si>
  <si>
    <t>Centre point</t>
  </si>
  <si>
    <t>place name or longtiude and latitude</t>
  </si>
  <si>
    <t>Data €</t>
  </si>
  <si>
    <t>or Direcct taxation or finance costs buat are included in the value of the whole contract</t>
  </si>
  <si>
    <t>Radius from centre in Kms</t>
  </si>
  <si>
    <t>ph</t>
  </si>
  <si>
    <t>tros nabavke</t>
  </si>
  <si>
    <t>tros zarada</t>
  </si>
  <si>
    <t>ostali</t>
  </si>
  <si>
    <t>ras</t>
  </si>
  <si>
    <t>firmu celu</t>
  </si>
  <si>
    <t>skolu</t>
  </si>
  <si>
    <t>procenat od ukupnog firme</t>
  </si>
  <si>
    <t>u eurima</t>
  </si>
  <si>
    <t>inside</t>
  </si>
  <si>
    <t>3km</t>
  </si>
  <si>
    <t>School</t>
  </si>
  <si>
    <t>Supplier</t>
  </si>
  <si>
    <t>Dositej Obradović</t>
  </si>
  <si>
    <t>Kosta Trifković</t>
  </si>
  <si>
    <t>Zarko Zrenjanin</t>
  </si>
  <si>
    <t>Ljuba Nenadović</t>
  </si>
  <si>
    <t>Svetozar Marković Toza</t>
  </si>
  <si>
    <t>Petefi Sandor</t>
  </si>
  <si>
    <t>Jefimija</t>
  </si>
  <si>
    <t>Avala Merkur</t>
  </si>
  <si>
    <t>Komercservis</t>
  </si>
  <si>
    <t>Market Padina</t>
  </si>
  <si>
    <t>Master Trade</t>
  </si>
  <si>
    <t>Mlekobel</t>
  </si>
  <si>
    <t>Štrand</t>
  </si>
  <si>
    <t>Tulimirović</t>
  </si>
  <si>
    <t>Zorić</t>
  </si>
  <si>
    <t>Amount spent with that supplier (EUR)</t>
  </si>
  <si>
    <t>Inside vs Outside</t>
  </si>
  <si>
    <t>outside</t>
  </si>
  <si>
    <t>3.7km</t>
  </si>
  <si>
    <t>1km</t>
  </si>
  <si>
    <t>3.3km</t>
  </si>
  <si>
    <t>dob</t>
  </si>
  <si>
    <t>5.2km</t>
  </si>
  <si>
    <t>75.8km</t>
  </si>
  <si>
    <t>77.8km</t>
  </si>
  <si>
    <t>3.4km</t>
  </si>
  <si>
    <t>2.1km</t>
  </si>
  <si>
    <t>5.9km</t>
  </si>
  <si>
    <t>9.3km</t>
  </si>
  <si>
    <t>km</t>
  </si>
  <si>
    <t>This is your direct labour cost</t>
  </si>
  <si>
    <t>or Direct taxation or finance costs buat are included in the value of the whole contract</t>
  </si>
  <si>
    <t>Upload spreadsheet</t>
  </si>
  <si>
    <t>fields e.g</t>
  </si>
  <si>
    <t>Bloggs Ltd</t>
  </si>
  <si>
    <t>Contact name</t>
  </si>
  <si>
    <t>James Taylor</t>
  </si>
  <si>
    <t>Email</t>
  </si>
  <si>
    <t>james@bloggs.co.uk</t>
  </si>
  <si>
    <t>Value</t>
  </si>
  <si>
    <t>Location</t>
  </si>
  <si>
    <t>TA42JG</t>
  </si>
  <si>
    <t>either postcode or two letter country code -This is optional will shortly be used in additional calcs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</si>
</sst>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1" fillId="4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9" fontId="0" fillId="0" borderId="0" xfId="1" applyFont="1"/>
    <xf numFmtId="2" fontId="0" fillId="0" borderId="0" xfId="1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164" fontId="0" fillId="0" borderId="0" xfId="1" applyNumberFormat="1" applyFont="1"/>
    <xf numFmtId="37" fontId="0" fillId="0" borderId="0" xfId="0" applyNumberFormat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2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ames@bloggs.co.u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workbookViewId="0">
      <selection activeCell="G21" sqref="G21"/>
    </sheetView>
  </sheetViews>
  <sheetFormatPr baseColWidth="10" defaultColWidth="8.83203125" defaultRowHeight="16" x14ac:dyDescent="0.2"/>
  <cols>
    <col min="2" max="2" width="22.6640625" customWidth="1"/>
    <col min="3" max="3" width="13.83203125" customWidth="1"/>
    <col min="4" max="4" width="34.6640625" customWidth="1"/>
    <col min="5" max="5" width="18.33203125" customWidth="1"/>
  </cols>
  <sheetData>
    <row r="3" spans="2:6" x14ac:dyDescent="0.2">
      <c r="B3" s="30" t="s">
        <v>35</v>
      </c>
      <c r="C3" s="30" t="s">
        <v>36</v>
      </c>
      <c r="D3" s="31" t="s">
        <v>52</v>
      </c>
      <c r="E3" s="30" t="s">
        <v>53</v>
      </c>
      <c r="F3" s="30" t="s">
        <v>66</v>
      </c>
    </row>
    <row r="4" spans="2:6" x14ac:dyDescent="0.2">
      <c r="B4" s="28" t="s">
        <v>37</v>
      </c>
      <c r="C4" s="28" t="s">
        <v>44</v>
      </c>
      <c r="D4" s="29">
        <f>+'Avala Merkur'!C5</f>
        <v>13166.666666666666</v>
      </c>
      <c r="E4" s="28" t="str">
        <f>+'Avala Merkur'!C20</f>
        <v>inside</v>
      </c>
      <c r="F4" s="28" t="s">
        <v>34</v>
      </c>
    </row>
    <row r="5" spans="2:6" x14ac:dyDescent="0.2">
      <c r="B5" s="28" t="s">
        <v>38</v>
      </c>
      <c r="C5" s="28" t="s">
        <v>45</v>
      </c>
      <c r="D5" s="29">
        <f>+'Komercservis (Kosta Trifković)'!C5</f>
        <v>8790</v>
      </c>
      <c r="E5" s="28" t="s">
        <v>33</v>
      </c>
      <c r="F5" s="28" t="s">
        <v>55</v>
      </c>
    </row>
    <row r="6" spans="2:6" x14ac:dyDescent="0.2">
      <c r="B6" s="28" t="s">
        <v>39</v>
      </c>
      <c r="C6" s="28" t="s">
        <v>45</v>
      </c>
      <c r="D6" s="29">
        <f>+'Komercservis (Zarko Zrenjanin)'!C5</f>
        <v>25927.45</v>
      </c>
      <c r="E6" s="28" t="s">
        <v>33</v>
      </c>
      <c r="F6" s="28" t="s">
        <v>56</v>
      </c>
    </row>
    <row r="7" spans="2:6" x14ac:dyDescent="0.2">
      <c r="B7" s="28" t="s">
        <v>40</v>
      </c>
      <c r="C7" s="28" t="s">
        <v>46</v>
      </c>
      <c r="D7" s="29">
        <f>+'Market Padina'!C5</f>
        <v>0</v>
      </c>
      <c r="E7" s="28" t="s">
        <v>33</v>
      </c>
      <c r="F7" s="28" t="s">
        <v>57</v>
      </c>
    </row>
    <row r="8" spans="2:6" x14ac:dyDescent="0.2">
      <c r="B8" s="28" t="s">
        <v>41</v>
      </c>
      <c r="C8" s="28" t="s">
        <v>47</v>
      </c>
      <c r="D8" s="29">
        <f>+'Master Trade'!C5</f>
        <v>166666.66666666666</v>
      </c>
      <c r="E8" s="28" t="s">
        <v>33</v>
      </c>
      <c r="F8" s="28" t="s">
        <v>59</v>
      </c>
    </row>
    <row r="9" spans="2:6" x14ac:dyDescent="0.2">
      <c r="B9" s="28" t="s">
        <v>38</v>
      </c>
      <c r="C9" s="28" t="s">
        <v>48</v>
      </c>
      <c r="D9" s="29">
        <f>+'Mlekobel (Kosta Trifković)'!C5</f>
        <v>6674.583333333333</v>
      </c>
      <c r="E9" s="28" t="s">
        <v>54</v>
      </c>
      <c r="F9" s="28" t="s">
        <v>60</v>
      </c>
    </row>
    <row r="10" spans="2:6" x14ac:dyDescent="0.2">
      <c r="B10" s="28" t="s">
        <v>42</v>
      </c>
      <c r="C10" s="28" t="s">
        <v>48</v>
      </c>
      <c r="D10" s="29">
        <f>+'Mlekobel (Petefi)'!C5</f>
        <v>8614.5833333333339</v>
      </c>
      <c r="E10" s="28" t="s">
        <v>54</v>
      </c>
      <c r="F10" s="28" t="s">
        <v>61</v>
      </c>
    </row>
    <row r="11" spans="2:6" x14ac:dyDescent="0.2">
      <c r="B11" s="28" t="s">
        <v>39</v>
      </c>
      <c r="C11" s="28" t="s">
        <v>49</v>
      </c>
      <c r="D11" s="29">
        <f>+Strand!C5</f>
        <v>567477.75</v>
      </c>
      <c r="E11" s="28" t="s">
        <v>33</v>
      </c>
      <c r="F11" s="28" t="s">
        <v>62</v>
      </c>
    </row>
    <row r="12" spans="2:6" x14ac:dyDescent="0.2">
      <c r="B12" s="28" t="s">
        <v>43</v>
      </c>
      <c r="C12" s="28" t="s">
        <v>50</v>
      </c>
      <c r="D12" s="29">
        <f>+Tulimirović!C5</f>
        <v>9723.3333333333339</v>
      </c>
      <c r="E12" s="28" t="s">
        <v>33</v>
      </c>
      <c r="F12" s="28" t="s">
        <v>65</v>
      </c>
    </row>
    <row r="13" spans="2:6" x14ac:dyDescent="0.2">
      <c r="B13" s="28" t="s">
        <v>38</v>
      </c>
      <c r="C13" s="28" t="s">
        <v>51</v>
      </c>
      <c r="D13" s="29">
        <f>+'Zorić (Kosta Trifković)'!C5</f>
        <v>6620.6333333333332</v>
      </c>
      <c r="E13" s="28" t="s">
        <v>33</v>
      </c>
      <c r="F13" s="28" t="s">
        <v>64</v>
      </c>
    </row>
    <row r="14" spans="2:6" x14ac:dyDescent="0.2">
      <c r="B14" s="28" t="s">
        <v>39</v>
      </c>
      <c r="C14" s="28" t="s">
        <v>51</v>
      </c>
      <c r="D14" s="29">
        <f>+'Zorić (Zarko Zrenjanin)'!C5</f>
        <v>11002.608333333334</v>
      </c>
      <c r="E14" s="28" t="s">
        <v>33</v>
      </c>
      <c r="F14" s="28" t="s">
        <v>63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8"/>
  <sheetViews>
    <sheetView workbookViewId="0">
      <selection activeCell="C20" sqref="C20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9.5" customWidth="1"/>
    <col min="5" max="5" width="26.6640625" customWidth="1"/>
    <col min="6" max="6" width="11" customWidth="1"/>
    <col min="7" max="7" width="11.33203125" customWidth="1"/>
    <col min="8" max="8" width="11" customWidth="1"/>
    <col min="9" max="9" width="11.33203125" customWidth="1"/>
    <col min="10" max="10" width="1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+I25</f>
        <v>13166.666666666666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+I27</f>
        <v>1585.6893004115227</v>
      </c>
      <c r="D8" s="7" t="s">
        <v>4</v>
      </c>
      <c r="E8" t="s">
        <v>28</v>
      </c>
      <c r="F8">
        <v>32076000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32400000</v>
      </c>
      <c r="G9" s="11">
        <v>1580000</v>
      </c>
      <c r="H9" s="10">
        <f>+G9/F9</f>
        <v>4.8765432098765431E-2</v>
      </c>
      <c r="I9" s="11">
        <f>+G9/$I$5</f>
        <v>13166.666666666666</v>
      </c>
    </row>
    <row r="10" spans="2:10" x14ac:dyDescent="0.2">
      <c r="B10" s="4"/>
      <c r="C10" s="16"/>
      <c r="D10" s="7"/>
      <c r="E10" t="s">
        <v>25</v>
      </c>
      <c r="F10">
        <v>27286000</v>
      </c>
      <c r="G10" s="11">
        <f>+F10*$H$9</f>
        <v>1330613.5802469135</v>
      </c>
      <c r="I10" s="11">
        <f t="shared" ref="I10:I12" si="0">+G10/$I$5</f>
        <v>11088.446502057612</v>
      </c>
      <c r="J10" s="9">
        <f>+I10/C18</f>
        <v>0.84216049382716041</v>
      </c>
    </row>
    <row r="11" spans="2:10" x14ac:dyDescent="0.2">
      <c r="B11" s="4" t="s">
        <v>8</v>
      </c>
      <c r="C11" s="16">
        <f>+I28</f>
        <v>29.259259259259256</v>
      </c>
      <c r="D11" s="7" t="s">
        <v>10</v>
      </c>
      <c r="E11" t="s">
        <v>26</v>
      </c>
      <c r="F11">
        <v>2762000</v>
      </c>
      <c r="G11" s="11">
        <f>+F11*$H$9</f>
        <v>134690.12345679011</v>
      </c>
      <c r="I11" s="11">
        <f t="shared" si="0"/>
        <v>1122.4176954732509</v>
      </c>
      <c r="J11" s="9">
        <f>+I11/C18</f>
        <v>8.5246913580246914E-2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2352000</v>
      </c>
      <c r="G12" s="11">
        <f>+F12*$H$9</f>
        <v>114696.29629629629</v>
      </c>
      <c r="I12" s="11">
        <f t="shared" si="0"/>
        <v>955.80246913580243</v>
      </c>
      <c r="J12" s="9">
        <f>+I12/C18</f>
        <v>7.2592592592592597E-2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72000</v>
      </c>
    </row>
    <row r="15" spans="2:10" x14ac:dyDescent="0.2">
      <c r="B15" s="2" t="s">
        <v>11</v>
      </c>
      <c r="C15" s="17">
        <f>+I26</f>
        <v>11551.718106995884</v>
      </c>
      <c r="D15" s="7" t="s">
        <v>13</v>
      </c>
    </row>
    <row r="16" spans="2:10" x14ac:dyDescent="0.2">
      <c r="B16" s="2" t="s">
        <v>12</v>
      </c>
      <c r="C16" s="17">
        <v>0</v>
      </c>
      <c r="D16" s="7" t="s">
        <v>14</v>
      </c>
      <c r="F16">
        <f>+F12-F14</f>
        <v>2280000</v>
      </c>
      <c r="G16">
        <f>+F16/2</f>
        <v>1140000</v>
      </c>
    </row>
    <row r="17" spans="2:10" x14ac:dyDescent="0.2">
      <c r="B17" s="2"/>
      <c r="C17" s="18"/>
      <c r="D17" s="7"/>
    </row>
    <row r="18" spans="2:10" x14ac:dyDescent="0.2">
      <c r="B18" s="1" t="s">
        <v>17</v>
      </c>
      <c r="C18" s="19">
        <f>SUM(C8:C17)</f>
        <v>13166.666666666666</v>
      </c>
      <c r="D18" s="7" t="s">
        <v>15</v>
      </c>
    </row>
    <row r="19" spans="2:10" x14ac:dyDescent="0.2">
      <c r="B19" s="5"/>
      <c r="C19" s="20"/>
      <c r="D19" s="7"/>
      <c r="F19">
        <f>+F14/F9</f>
        <v>2.2222222222222222E-3</v>
      </c>
    </row>
    <row r="20" spans="2:10" x14ac:dyDescent="0.2">
      <c r="B20" s="5" t="s">
        <v>18</v>
      </c>
      <c r="C20" s="20" t="s">
        <v>33</v>
      </c>
      <c r="D20" s="7" t="s">
        <v>23</v>
      </c>
    </row>
    <row r="21" spans="2:10" x14ac:dyDescent="0.2">
      <c r="B21" s="5" t="s">
        <v>19</v>
      </c>
      <c r="C21" s="20" t="s">
        <v>34</v>
      </c>
      <c r="D21" s="7" t="s">
        <v>20</v>
      </c>
    </row>
    <row r="22" spans="2:10" x14ac:dyDescent="0.2">
      <c r="F22" t="s">
        <v>29</v>
      </c>
      <c r="G22" t="s">
        <v>30</v>
      </c>
      <c r="H22" t="s">
        <v>31</v>
      </c>
      <c r="I22" t="s">
        <v>32</v>
      </c>
    </row>
    <row r="24" spans="2:10" x14ac:dyDescent="0.2">
      <c r="E24" t="s">
        <v>28</v>
      </c>
      <c r="F24">
        <v>32076000</v>
      </c>
    </row>
    <row r="25" spans="2:10" x14ac:dyDescent="0.2">
      <c r="E25" t="s">
        <v>24</v>
      </c>
      <c r="F25">
        <v>32400000</v>
      </c>
      <c r="G25">
        <v>1580000</v>
      </c>
      <c r="H25">
        <f>+G25/F25</f>
        <v>4.8765432098765431E-2</v>
      </c>
      <c r="I25">
        <f>+G25/$I$5</f>
        <v>13166.666666666666</v>
      </c>
    </row>
    <row r="26" spans="2:10" x14ac:dyDescent="0.2">
      <c r="D26" s="9"/>
      <c r="E26" t="s">
        <v>25</v>
      </c>
      <c r="F26">
        <f>+F10+G16</f>
        <v>28426000</v>
      </c>
      <c r="G26">
        <f>+F26*$H$9</f>
        <v>1386206.1728395061</v>
      </c>
      <c r="I26">
        <f t="shared" ref="I26:I28" si="1">+G26/$I$5</f>
        <v>11551.718106995884</v>
      </c>
      <c r="J26" s="9">
        <f>+I26/$I$25</f>
        <v>0.87734567901234572</v>
      </c>
    </row>
    <row r="27" spans="2:10" x14ac:dyDescent="0.2">
      <c r="E27" t="s">
        <v>26</v>
      </c>
      <c r="F27">
        <f>+F11+G16</f>
        <v>3902000</v>
      </c>
      <c r="G27">
        <f>+F27*$H$9</f>
        <v>190282.71604938273</v>
      </c>
      <c r="I27">
        <f t="shared" si="1"/>
        <v>1585.6893004115227</v>
      </c>
      <c r="J27" s="9">
        <f t="shared" ref="J27:J28" si="2">+I27/$I$25</f>
        <v>0.12043209876543211</v>
      </c>
    </row>
    <row r="28" spans="2:10" x14ac:dyDescent="0.2">
      <c r="E28" t="s">
        <v>27</v>
      </c>
      <c r="F28">
        <f>+F14</f>
        <v>72000</v>
      </c>
      <c r="G28">
        <f>+F28*$H$9</f>
        <v>3511.1111111111109</v>
      </c>
      <c r="I28">
        <f t="shared" si="1"/>
        <v>29.259259259259256</v>
      </c>
      <c r="J28" s="9">
        <f t="shared" si="2"/>
        <v>2.2222222222222222E-3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30"/>
  <sheetViews>
    <sheetView topLeftCell="C1" workbookViewId="0">
      <selection activeCell="C24" sqref="C24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9.5" customWidth="1"/>
    <col min="5" max="5" width="26.6640625" customWidth="1"/>
    <col min="6" max="6" width="11" customWidth="1"/>
    <col min="7" max="7" width="11.33203125" customWidth="1"/>
    <col min="8" max="8" width="11" customWidth="1"/>
    <col min="9" max="9" width="11.33203125" customWidth="1"/>
    <col min="10" max="10" width="1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0">
        <v>8790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+J25</f>
        <v>722.90852843305004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208056000</v>
      </c>
      <c r="G9" s="11">
        <v>1055045</v>
      </c>
      <c r="H9" s="25">
        <f>+G9/F9</f>
        <v>5.0709664705656165E-3</v>
      </c>
      <c r="I9" s="11">
        <f>+G9/$I$5</f>
        <v>8792.0416666666661</v>
      </c>
    </row>
    <row r="10" spans="2:10" x14ac:dyDescent="0.2">
      <c r="B10" s="4"/>
      <c r="C10" s="16"/>
      <c r="D10" s="7"/>
      <c r="E10" t="s">
        <v>25</v>
      </c>
      <c r="F10">
        <v>168348000</v>
      </c>
      <c r="G10" s="11">
        <f>+F10*$H$9</f>
        <v>853687.06338678044</v>
      </c>
      <c r="I10" s="11">
        <f t="shared" ref="I10:I11" si="0">+G10/$I$5</f>
        <v>7114.0588615565039</v>
      </c>
      <c r="J10" s="9">
        <f>+I10/C18</f>
        <v>0.80914753720152266</v>
      </c>
    </row>
    <row r="11" spans="2:10" x14ac:dyDescent="0.2">
      <c r="B11" s="4" t="s">
        <v>8</v>
      </c>
      <c r="C11" s="16">
        <f>+J26</f>
        <v>504.39213160559331</v>
      </c>
      <c r="D11" s="7" t="s">
        <v>10</v>
      </c>
      <c r="E11" t="s">
        <v>26</v>
      </c>
      <c r="F11">
        <v>6442000</v>
      </c>
      <c r="G11" s="11">
        <f>+F11*$H$9</f>
        <v>32667.166003383703</v>
      </c>
      <c r="I11" s="11">
        <f t="shared" si="0"/>
        <v>272.22638336153085</v>
      </c>
      <c r="J11" s="9">
        <f>+I11/C18</f>
        <v>3.0962817702926134E-2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33266000</v>
      </c>
      <c r="G12" s="11">
        <f>+F12*$H$9</f>
        <v>168690.7706098358</v>
      </c>
      <c r="I12" s="11">
        <f>+G12/$I$5</f>
        <v>1405.7564217486317</v>
      </c>
      <c r="J12" s="9">
        <f>+I12/C18</f>
        <v>0.1598896450955512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11936000</v>
      </c>
    </row>
    <row r="15" spans="2:10" x14ac:dyDescent="0.2">
      <c r="B15" s="2" t="s">
        <v>11</v>
      </c>
      <c r="C15" s="17">
        <f>+J24</f>
        <v>7564.7410066280227</v>
      </c>
      <c r="D15" s="7" t="s">
        <v>13</v>
      </c>
    </row>
    <row r="16" spans="2:10" x14ac:dyDescent="0.2">
      <c r="B16" s="2" t="s">
        <v>12</v>
      </c>
      <c r="C16" s="17">
        <v>0</v>
      </c>
      <c r="D16" s="7" t="s">
        <v>14</v>
      </c>
      <c r="F16">
        <f>+F12-F14</f>
        <v>21330000</v>
      </c>
      <c r="G16">
        <f>+F16/2</f>
        <v>10665000</v>
      </c>
    </row>
    <row r="17" spans="2:11" x14ac:dyDescent="0.2">
      <c r="B17" s="2"/>
      <c r="C17" s="18"/>
      <c r="D17" s="7"/>
    </row>
    <row r="18" spans="2:11" x14ac:dyDescent="0.2">
      <c r="B18" s="1" t="s">
        <v>17</v>
      </c>
      <c r="C18" s="19">
        <f>SUM(C8:C17)</f>
        <v>8792.0416666666661</v>
      </c>
      <c r="D18" s="7" t="s">
        <v>15</v>
      </c>
    </row>
    <row r="19" spans="2:11" x14ac:dyDescent="0.2">
      <c r="B19" s="5"/>
      <c r="C19" s="20"/>
      <c r="D19" s="7"/>
    </row>
    <row r="20" spans="2:11" x14ac:dyDescent="0.2">
      <c r="B20" s="5" t="s">
        <v>18</v>
      </c>
      <c r="C20" s="20" t="s">
        <v>33</v>
      </c>
      <c r="D20" s="7" t="s">
        <v>23</v>
      </c>
      <c r="G20" t="s">
        <v>29</v>
      </c>
      <c r="H20" t="s">
        <v>30</v>
      </c>
      <c r="I20" t="s">
        <v>31</v>
      </c>
      <c r="J20" t="s">
        <v>32</v>
      </c>
    </row>
    <row r="21" spans="2:11" x14ac:dyDescent="0.2">
      <c r="B21" s="5" t="s">
        <v>19</v>
      </c>
      <c r="C21" s="20" t="s">
        <v>55</v>
      </c>
      <c r="D21" s="7" t="s">
        <v>20</v>
      </c>
    </row>
    <row r="22" spans="2:11" x14ac:dyDescent="0.2">
      <c r="F22" t="s">
        <v>28</v>
      </c>
      <c r="G22">
        <v>197834000</v>
      </c>
    </row>
    <row r="23" spans="2:11" x14ac:dyDescent="0.2">
      <c r="F23" t="s">
        <v>24</v>
      </c>
      <c r="G23">
        <v>208056000</v>
      </c>
      <c r="H23">
        <v>1055045</v>
      </c>
      <c r="I23">
        <f>+H23/G23</f>
        <v>5.0709664705656165E-3</v>
      </c>
      <c r="J23">
        <f>+H23/$I$5</f>
        <v>8792.0416666666661</v>
      </c>
    </row>
    <row r="24" spans="2:11" x14ac:dyDescent="0.2">
      <c r="F24" t="s">
        <v>25</v>
      </c>
      <c r="G24">
        <f>+F10+G16</f>
        <v>179013000</v>
      </c>
      <c r="H24">
        <f>+G24*$H$9</f>
        <v>907768.92079536268</v>
      </c>
      <c r="J24">
        <f t="shared" ref="J24:J25" si="1">+H24/$I$5</f>
        <v>7564.7410066280227</v>
      </c>
      <c r="K24" s="9">
        <f>+J24/$J$23</f>
        <v>0.86040777482985353</v>
      </c>
    </row>
    <row r="25" spans="2:11" x14ac:dyDescent="0.2">
      <c r="C25" s="26"/>
      <c r="F25" t="s">
        <v>26</v>
      </c>
      <c r="G25">
        <f>+F11+G16</f>
        <v>17107000</v>
      </c>
      <c r="H25">
        <f>+G25*$H$9</f>
        <v>86749.023411966002</v>
      </c>
      <c r="J25">
        <f t="shared" si="1"/>
        <v>722.90852843305004</v>
      </c>
      <c r="K25" s="9">
        <f t="shared" ref="K25:K26" si="2">+J25/$J$23</f>
        <v>8.222305533125697E-2</v>
      </c>
    </row>
    <row r="26" spans="2:11" x14ac:dyDescent="0.2">
      <c r="D26" s="22"/>
      <c r="F26" t="s">
        <v>27</v>
      </c>
      <c r="G26" s="11">
        <f>+F14</f>
        <v>11936000</v>
      </c>
      <c r="H26">
        <f>+G26*$H$9</f>
        <v>60527.055792671199</v>
      </c>
      <c r="J26">
        <f>+H26/$I$5</f>
        <v>504.39213160559331</v>
      </c>
      <c r="K26" s="9">
        <f t="shared" si="2"/>
        <v>5.7369169838889525E-2</v>
      </c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K30"/>
  <sheetViews>
    <sheetView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9.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+J21</f>
        <v>25927.45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+J23</f>
        <v>2131.8341559483983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208056000</v>
      </c>
      <c r="G9" s="11">
        <v>3111294</v>
      </c>
      <c r="H9" s="25">
        <f>+G9/F9</f>
        <v>1.4954118122044065E-2</v>
      </c>
      <c r="I9" s="11">
        <f>+G9/$I$5</f>
        <v>25927.45</v>
      </c>
    </row>
    <row r="10" spans="2:10" x14ac:dyDescent="0.2">
      <c r="B10" s="4"/>
      <c r="C10" s="16"/>
      <c r="D10" s="7"/>
      <c r="E10" t="s">
        <v>25</v>
      </c>
      <c r="F10">
        <v>168348000</v>
      </c>
      <c r="G10" s="11">
        <f>+F10*$H$9</f>
        <v>2517495.8776098741</v>
      </c>
      <c r="I10" s="11">
        <f t="shared" ref="I10:I11" si="0">+G10/$I$5</f>
        <v>20979.132313415619</v>
      </c>
      <c r="J10" s="9">
        <f>+I10/C18</f>
        <v>0.80914753720152266</v>
      </c>
    </row>
    <row r="11" spans="2:10" x14ac:dyDescent="0.2">
      <c r="B11" s="4" t="s">
        <v>8</v>
      </c>
      <c r="C11" s="16">
        <f>+J24</f>
        <v>1487.4362825393162</v>
      </c>
      <c r="D11" s="7" t="s">
        <v>10</v>
      </c>
      <c r="E11" t="s">
        <v>26</v>
      </c>
      <c r="F11">
        <v>6442000</v>
      </c>
      <c r="G11" s="11">
        <f>+F11*$H$9</f>
        <v>96334.428942207858</v>
      </c>
      <c r="I11" s="11">
        <f t="shared" si="0"/>
        <v>802.78690785173217</v>
      </c>
      <c r="J11" s="9">
        <f>+I11/C18</f>
        <v>3.0962817702926131E-2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33266000</v>
      </c>
      <c r="G12" s="11">
        <f>+F12*$H$9</f>
        <v>497463.69344791787</v>
      </c>
      <c r="I12" s="11">
        <f>+G12/$I$5</f>
        <v>4145.5307787326492</v>
      </c>
      <c r="J12" s="9">
        <f>+I12/C18</f>
        <v>0.1598896450955512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11936000</v>
      </c>
    </row>
    <row r="15" spans="2:10" x14ac:dyDescent="0.2">
      <c r="B15" s="2" t="s">
        <v>11</v>
      </c>
      <c r="C15" s="17">
        <f>+J22</f>
        <v>22308.179561512286</v>
      </c>
      <c r="D15" s="7" t="s">
        <v>13</v>
      </c>
      <c r="F15">
        <f>+F12-F14</f>
        <v>21330000</v>
      </c>
      <c r="G15">
        <f>+F15/2</f>
        <v>10665000</v>
      </c>
    </row>
    <row r="16" spans="2:10" x14ac:dyDescent="0.2">
      <c r="B16" s="2" t="s">
        <v>12</v>
      </c>
      <c r="C16" s="17">
        <v>0</v>
      </c>
      <c r="D16" s="7" t="s">
        <v>14</v>
      </c>
    </row>
    <row r="17" spans="2:11" x14ac:dyDescent="0.2">
      <c r="B17" s="2"/>
      <c r="C17" s="18"/>
      <c r="D17" s="7"/>
    </row>
    <row r="18" spans="2:11" x14ac:dyDescent="0.2">
      <c r="B18" s="1" t="s">
        <v>17</v>
      </c>
      <c r="C18" s="19">
        <f>SUM(C8:C17)</f>
        <v>25927.45</v>
      </c>
      <c r="D18" s="7" t="s">
        <v>15</v>
      </c>
      <c r="G18" t="s">
        <v>29</v>
      </c>
      <c r="H18" t="s">
        <v>30</v>
      </c>
      <c r="I18" t="s">
        <v>31</v>
      </c>
      <c r="J18" t="s">
        <v>32</v>
      </c>
    </row>
    <row r="19" spans="2:11" x14ac:dyDescent="0.2">
      <c r="B19" s="5"/>
      <c r="C19" s="20"/>
      <c r="D19" s="7"/>
    </row>
    <row r="20" spans="2:11" x14ac:dyDescent="0.2">
      <c r="B20" s="5" t="s">
        <v>18</v>
      </c>
      <c r="C20" s="20" t="s">
        <v>33</v>
      </c>
      <c r="D20" s="7" t="s">
        <v>23</v>
      </c>
      <c r="F20" t="s">
        <v>28</v>
      </c>
      <c r="G20">
        <v>197834000</v>
      </c>
    </row>
    <row r="21" spans="2:11" x14ac:dyDescent="0.2">
      <c r="B21" s="5" t="s">
        <v>19</v>
      </c>
      <c r="C21" s="20" t="str">
        <f>+Summary!F6</f>
        <v>1km</v>
      </c>
      <c r="D21" s="7" t="s">
        <v>20</v>
      </c>
      <c r="F21" t="s">
        <v>24</v>
      </c>
      <c r="G21">
        <v>208056000</v>
      </c>
      <c r="H21">
        <v>3111294</v>
      </c>
      <c r="I21">
        <f>+H21/G21</f>
        <v>1.4954118122044065E-2</v>
      </c>
      <c r="J21">
        <f>+H21/$I$5</f>
        <v>25927.45</v>
      </c>
    </row>
    <row r="22" spans="2:11" x14ac:dyDescent="0.2">
      <c r="F22" t="s">
        <v>25</v>
      </c>
      <c r="G22">
        <f>+F10+G15</f>
        <v>179013000</v>
      </c>
      <c r="H22">
        <f>+G22*$H$9</f>
        <v>2676981.5473814742</v>
      </c>
      <c r="J22">
        <f t="shared" ref="J22:J23" si="1">+H22/$I$5</f>
        <v>22308.179561512286</v>
      </c>
      <c r="K22" s="9">
        <f>+J22/$J$21</f>
        <v>0.86040777482985353</v>
      </c>
    </row>
    <row r="23" spans="2:11" x14ac:dyDescent="0.2">
      <c r="F23" t="s">
        <v>26</v>
      </c>
      <c r="G23">
        <f>+F11+G15</f>
        <v>17107000</v>
      </c>
      <c r="H23">
        <f>+G23*$H$9</f>
        <v>255820.09871380782</v>
      </c>
      <c r="J23">
        <f t="shared" si="1"/>
        <v>2131.8341559483983</v>
      </c>
      <c r="K23" s="9">
        <f t="shared" ref="K23:K24" si="2">+J23/$J$21</f>
        <v>8.2223055331256956E-2</v>
      </c>
    </row>
    <row r="24" spans="2:11" x14ac:dyDescent="0.2">
      <c r="F24" t="s">
        <v>27</v>
      </c>
      <c r="G24">
        <f>+F14</f>
        <v>11936000</v>
      </c>
      <c r="H24">
        <f>+G24*$H$9</f>
        <v>178492.35390471795</v>
      </c>
      <c r="J24">
        <f>+H24/$I$5</f>
        <v>1487.4362825393162</v>
      </c>
      <c r="K24" s="9">
        <f t="shared" si="2"/>
        <v>5.7369169838889518E-2</v>
      </c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  <c r="D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3:D30"/>
  <sheetViews>
    <sheetView tabSelected="1" workbookViewId="0">
      <selection activeCell="H38" sqref="H38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9.5" customWidth="1"/>
  </cols>
  <sheetData>
    <row r="3" spans="2:4" x14ac:dyDescent="0.2">
      <c r="B3" s="1" t="s">
        <v>0</v>
      </c>
      <c r="C3" s="12"/>
      <c r="D3" s="8" t="s">
        <v>16</v>
      </c>
    </row>
    <row r="4" spans="2:4" x14ac:dyDescent="0.2">
      <c r="B4" s="3"/>
      <c r="C4" s="13" t="s">
        <v>21</v>
      </c>
      <c r="D4" s="7"/>
    </row>
    <row r="5" spans="2:4" x14ac:dyDescent="0.2">
      <c r="B5" s="3" t="s">
        <v>1</v>
      </c>
      <c r="C5" s="27"/>
      <c r="D5" s="7" t="s">
        <v>3</v>
      </c>
    </row>
    <row r="6" spans="2:4" x14ac:dyDescent="0.2">
      <c r="B6" s="6"/>
      <c r="C6" s="14"/>
      <c r="D6" s="7"/>
    </row>
    <row r="7" spans="2:4" x14ac:dyDescent="0.2">
      <c r="B7" s="4"/>
      <c r="C7" s="15"/>
      <c r="D7" s="7"/>
    </row>
    <row r="8" spans="2:4" x14ac:dyDescent="0.2">
      <c r="B8" s="4" t="s">
        <v>6</v>
      </c>
      <c r="C8" s="16"/>
      <c r="D8" s="7" t="s">
        <v>67</v>
      </c>
    </row>
    <row r="9" spans="2:4" x14ac:dyDescent="0.2">
      <c r="B9" s="4" t="s">
        <v>7</v>
      </c>
      <c r="C9" s="16">
        <v>0</v>
      </c>
      <c r="D9" s="7" t="s">
        <v>5</v>
      </c>
    </row>
    <row r="10" spans="2:4" x14ac:dyDescent="0.2">
      <c r="B10" s="4"/>
      <c r="C10" s="16"/>
      <c r="D10" s="7"/>
    </row>
    <row r="11" spans="2:4" x14ac:dyDescent="0.2">
      <c r="B11" s="4" t="s">
        <v>8</v>
      </c>
      <c r="C11" s="16"/>
      <c r="D11" s="7" t="s">
        <v>10</v>
      </c>
    </row>
    <row r="12" spans="2:4" x14ac:dyDescent="0.2">
      <c r="B12" s="4" t="s">
        <v>9</v>
      </c>
      <c r="C12" s="16"/>
      <c r="D12" s="7" t="s">
        <v>68</v>
      </c>
    </row>
    <row r="13" spans="2:4" x14ac:dyDescent="0.2">
      <c r="B13" s="2"/>
      <c r="C13" s="17"/>
      <c r="D13" s="7"/>
    </row>
    <row r="14" spans="2:4" x14ac:dyDescent="0.2">
      <c r="B14" s="2" t="s">
        <v>2</v>
      </c>
      <c r="C14" s="17"/>
      <c r="D14" s="7"/>
    </row>
    <row r="15" spans="2:4" x14ac:dyDescent="0.2">
      <c r="B15" s="2" t="s">
        <v>11</v>
      </c>
      <c r="C15" s="17"/>
      <c r="D15" s="7" t="s">
        <v>13</v>
      </c>
    </row>
    <row r="16" spans="2:4" x14ac:dyDescent="0.2">
      <c r="B16" s="2" t="s">
        <v>12</v>
      </c>
      <c r="C16" s="17">
        <v>0</v>
      </c>
      <c r="D16" s="7" t="s">
        <v>14</v>
      </c>
    </row>
    <row r="17" spans="2:4" x14ac:dyDescent="0.2">
      <c r="B17" s="2"/>
      <c r="C17" s="18"/>
      <c r="D17" s="7"/>
    </row>
    <row r="18" spans="2:4" x14ac:dyDescent="0.2">
      <c r="B18" s="1" t="s">
        <v>17</v>
      </c>
      <c r="C18" s="19">
        <f>SUM(C8:C17)</f>
        <v>0</v>
      </c>
      <c r="D18" s="7" t="s">
        <v>15</v>
      </c>
    </row>
    <row r="19" spans="2:4" x14ac:dyDescent="0.2">
      <c r="B19" s="5"/>
      <c r="C19" s="20"/>
      <c r="D19" s="7"/>
    </row>
    <row r="20" spans="2:4" x14ac:dyDescent="0.2">
      <c r="B20" s="5" t="s">
        <v>18</v>
      </c>
      <c r="C20" s="32" t="str">
        <f>+Summary!F7</f>
        <v>3.3km</v>
      </c>
      <c r="D20" s="7" t="s">
        <v>23</v>
      </c>
    </row>
    <row r="21" spans="2:4" x14ac:dyDescent="0.2">
      <c r="B21" s="5" t="s">
        <v>19</v>
      </c>
      <c r="C21" s="33"/>
      <c r="D21" s="7" t="s">
        <v>20</v>
      </c>
    </row>
    <row r="23" spans="2:4" x14ac:dyDescent="0.2">
      <c r="B23" s="3" t="s">
        <v>69</v>
      </c>
      <c r="C23" s="13" t="s">
        <v>70</v>
      </c>
      <c r="D23" s="34"/>
    </row>
    <row r="24" spans="2:4" x14ac:dyDescent="0.2">
      <c r="B24" s="34" t="s">
        <v>36</v>
      </c>
      <c r="C24" s="35" t="s">
        <v>71</v>
      </c>
      <c r="D24" s="34"/>
    </row>
    <row r="25" spans="2:4" x14ac:dyDescent="0.2">
      <c r="B25" s="34" t="s">
        <v>72</v>
      </c>
      <c r="C25" s="35" t="s">
        <v>73</v>
      </c>
      <c r="D25" s="36"/>
    </row>
    <row r="26" spans="2:4" x14ac:dyDescent="0.2">
      <c r="B26" s="34" t="s">
        <v>74</v>
      </c>
      <c r="C26" s="37" t="s">
        <v>75</v>
      </c>
      <c r="D26" s="36"/>
    </row>
    <row r="27" spans="2:4" x14ac:dyDescent="0.2">
      <c r="B27" s="38" t="s">
        <v>76</v>
      </c>
      <c r="C27" s="39">
        <v>10000</v>
      </c>
      <c r="D27" s="38"/>
    </row>
    <row r="28" spans="2:4" x14ac:dyDescent="0.2">
      <c r="B28" s="38" t="s">
        <v>77</v>
      </c>
      <c r="C28" s="39" t="s">
        <v>78</v>
      </c>
      <c r="D28" s="38" t="s">
        <v>79</v>
      </c>
    </row>
    <row r="29" spans="2:4" x14ac:dyDescent="0.2">
      <c r="B29" s="22"/>
      <c r="D29" s="22"/>
    </row>
    <row r="30" spans="2:4" x14ac:dyDescent="0.2">
      <c r="B30" s="22"/>
    </row>
  </sheetData>
  <hyperlinks>
    <hyperlink ref="C26" r:id="rId1" xr:uid="{9CF9365C-1598-0D4C-B3FE-C334A5F82C07}"/>
  </hyperlinks>
  <pageMargins left="0.7" right="0.7" top="0.75" bottom="0.75" header="0.3" footer="0.3"/>
  <pageSetup paperSize="9" orientation="portrait" horizontalDpi="4294967292" verticalDpi="429496729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K30"/>
  <sheetViews>
    <sheetView topLeftCell="A2"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9.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+J22</f>
        <v>166666.66666666666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+J24</f>
        <v>4614.583333333333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80000000</v>
      </c>
      <c r="G9" s="11">
        <v>20000000</v>
      </c>
      <c r="H9" s="10">
        <f>+G9/F9</f>
        <v>0.25</v>
      </c>
      <c r="I9" s="11">
        <f>+G9/$I$5</f>
        <v>166666.66666666666</v>
      </c>
    </row>
    <row r="10" spans="2:10" x14ac:dyDescent="0.2">
      <c r="B10" s="4"/>
      <c r="C10" s="16"/>
      <c r="D10" s="7"/>
      <c r="E10" t="s">
        <v>25</v>
      </c>
      <c r="F10">
        <v>75361000</v>
      </c>
      <c r="G10" s="11">
        <f>+F10*$H$9</f>
        <v>18840250</v>
      </c>
      <c r="I10" s="11">
        <f t="shared" ref="I10:I12" si="0">+G10/$I$5</f>
        <v>157002.08333333334</v>
      </c>
      <c r="J10" s="9">
        <f>+I10/C18</f>
        <v>0.94201250000000014</v>
      </c>
    </row>
    <row r="11" spans="2:10" x14ac:dyDescent="0.2">
      <c r="B11" s="4" t="s">
        <v>8</v>
      </c>
      <c r="C11" s="16">
        <f>+J25</f>
        <v>1279.1666666666667</v>
      </c>
      <c r="D11" s="7" t="s">
        <v>10</v>
      </c>
      <c r="E11" t="s">
        <v>26</v>
      </c>
      <c r="F11">
        <v>405000</v>
      </c>
      <c r="G11" s="11">
        <f>+F11*$H$9</f>
        <v>101250</v>
      </c>
      <c r="I11" s="11">
        <f t="shared" si="0"/>
        <v>843.75</v>
      </c>
      <c r="J11" s="9">
        <f>+I11/C18</f>
        <v>5.0625000000000002E-3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4234000</v>
      </c>
      <c r="G12" s="11">
        <f>+F12*$H$9</f>
        <v>1058500</v>
      </c>
      <c r="I12" s="11">
        <f t="shared" si="0"/>
        <v>8820.8333333333339</v>
      </c>
      <c r="J12" s="9">
        <f>+I12/C18</f>
        <v>5.2925000000000007E-2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614000</v>
      </c>
    </row>
    <row r="15" spans="2:10" x14ac:dyDescent="0.2">
      <c r="B15" s="2" t="s">
        <v>11</v>
      </c>
      <c r="C15" s="17">
        <f>+J23</f>
        <v>160772.91666666666</v>
      </c>
      <c r="D15" s="7" t="s">
        <v>13</v>
      </c>
      <c r="F15">
        <f>+F12-F14</f>
        <v>3620000</v>
      </c>
      <c r="G15">
        <f>+F15/2</f>
        <v>1810000</v>
      </c>
    </row>
    <row r="16" spans="2:10" x14ac:dyDescent="0.2">
      <c r="B16" s="2" t="s">
        <v>12</v>
      </c>
      <c r="C16" s="17">
        <v>0</v>
      </c>
      <c r="D16" s="7" t="s">
        <v>14</v>
      </c>
    </row>
    <row r="17" spans="2:11" x14ac:dyDescent="0.2">
      <c r="B17" s="2"/>
      <c r="C17" s="18"/>
      <c r="D17" s="7"/>
    </row>
    <row r="18" spans="2:11" x14ac:dyDescent="0.2">
      <c r="B18" s="1" t="s">
        <v>17</v>
      </c>
      <c r="C18" s="19">
        <f>SUM(C8:C17)</f>
        <v>166666.66666666666</v>
      </c>
      <c r="D18" s="7" t="s">
        <v>15</v>
      </c>
    </row>
    <row r="19" spans="2:11" x14ac:dyDescent="0.2">
      <c r="B19" s="5"/>
      <c r="C19" s="20"/>
      <c r="D19" s="7"/>
      <c r="G19" t="s">
        <v>29</v>
      </c>
      <c r="H19" t="s">
        <v>30</v>
      </c>
      <c r="I19" t="s">
        <v>31</v>
      </c>
      <c r="J19" t="s">
        <v>32</v>
      </c>
    </row>
    <row r="20" spans="2:11" x14ac:dyDescent="0.2">
      <c r="B20" s="5" t="s">
        <v>18</v>
      </c>
      <c r="C20" s="20" t="s">
        <v>33</v>
      </c>
      <c r="D20" s="7" t="s">
        <v>23</v>
      </c>
    </row>
    <row r="21" spans="2:11" x14ac:dyDescent="0.2">
      <c r="B21" s="5" t="s">
        <v>19</v>
      </c>
      <c r="C21" s="20" t="str">
        <f>+Summary!F8</f>
        <v>5.2km</v>
      </c>
      <c r="D21" s="7" t="s">
        <v>20</v>
      </c>
      <c r="F21" t="s">
        <v>28</v>
      </c>
      <c r="G21">
        <v>197834000</v>
      </c>
    </row>
    <row r="22" spans="2:11" x14ac:dyDescent="0.2">
      <c r="F22" t="s">
        <v>24</v>
      </c>
      <c r="G22">
        <v>80000000</v>
      </c>
      <c r="H22">
        <v>20000000</v>
      </c>
      <c r="I22">
        <f>+H22/G22</f>
        <v>0.25</v>
      </c>
      <c r="J22">
        <f>+H22/$I$5</f>
        <v>166666.66666666666</v>
      </c>
    </row>
    <row r="23" spans="2:11" x14ac:dyDescent="0.2">
      <c r="F23" t="s">
        <v>25</v>
      </c>
      <c r="G23">
        <f>+F10+G15</f>
        <v>77171000</v>
      </c>
      <c r="H23">
        <f>+G23*$H$9</f>
        <v>19292750</v>
      </c>
      <c r="J23">
        <f t="shared" ref="J23:J25" si="1">+H23/$I$5</f>
        <v>160772.91666666666</v>
      </c>
      <c r="K23" s="9">
        <f>+J23/$J$22</f>
        <v>0.96463750000000004</v>
      </c>
    </row>
    <row r="24" spans="2:11" x14ac:dyDescent="0.2">
      <c r="F24" t="s">
        <v>26</v>
      </c>
      <c r="G24">
        <f>+F11+G15</f>
        <v>2215000</v>
      </c>
      <c r="H24">
        <f>+G24*$H$9</f>
        <v>553750</v>
      </c>
      <c r="J24">
        <f t="shared" si="1"/>
        <v>4614.583333333333</v>
      </c>
      <c r="K24" s="9">
        <f t="shared" ref="K24:K25" si="2">+J24/$J$22</f>
        <v>2.76875E-2</v>
      </c>
    </row>
    <row r="25" spans="2:11" x14ac:dyDescent="0.2">
      <c r="D25" s="22"/>
      <c r="F25" t="s">
        <v>27</v>
      </c>
      <c r="G25">
        <f>+F14</f>
        <v>614000</v>
      </c>
      <c r="H25">
        <f>+G25*$H$9</f>
        <v>153500</v>
      </c>
      <c r="J25">
        <f t="shared" si="1"/>
        <v>1279.1666666666667</v>
      </c>
      <c r="K25" s="9">
        <f t="shared" si="2"/>
        <v>7.6750000000000013E-3</v>
      </c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K30"/>
  <sheetViews>
    <sheetView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9.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+J20</f>
        <v>6674.583333333333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+J22</f>
        <v>2643.7821102767898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88828000</v>
      </c>
      <c r="G9" s="11">
        <v>800950</v>
      </c>
      <c r="H9" s="10">
        <f>+G9/F9</f>
        <v>9.0168640518755346E-3</v>
      </c>
      <c r="I9" s="11">
        <f>+G9/$I$5</f>
        <v>6674.583333333333</v>
      </c>
    </row>
    <row r="10" spans="2:10" x14ac:dyDescent="0.2">
      <c r="B10" s="4"/>
      <c r="C10" s="16"/>
      <c r="D10" s="7"/>
      <c r="E10" t="s">
        <v>25</v>
      </c>
      <c r="F10">
        <v>24818000</v>
      </c>
      <c r="G10" s="11">
        <f>+F10*$H$9</f>
        <v>223780.53203944702</v>
      </c>
      <c r="I10" s="11">
        <f t="shared" ref="I10:I12" si="0">+G10/$I$5</f>
        <v>1864.8377669953918</v>
      </c>
      <c r="J10" s="9">
        <f>+I10/C18</f>
        <v>0.27939388481109556</v>
      </c>
    </row>
    <row r="11" spans="2:10" x14ac:dyDescent="0.2">
      <c r="B11" s="4" t="s">
        <v>8</v>
      </c>
      <c r="C11" s="16">
        <f>+J23</f>
        <v>36.06745620750214</v>
      </c>
      <c r="D11" s="7" t="s">
        <v>10</v>
      </c>
      <c r="E11" t="s">
        <v>26</v>
      </c>
      <c r="F11">
        <v>6839000</v>
      </c>
      <c r="G11" s="11">
        <f>+F11*$H$9</f>
        <v>61666.333250776777</v>
      </c>
      <c r="I11" s="11">
        <f t="shared" si="0"/>
        <v>513.88611042313983</v>
      </c>
      <c r="J11" s="9">
        <f>+I11/C18</f>
        <v>7.6991489170081501E-2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57171000</v>
      </c>
      <c r="G12" s="11">
        <f>+F12*$H$9</f>
        <v>515503.1347097762</v>
      </c>
      <c r="I12" s="11">
        <f t="shared" si="0"/>
        <v>4295.8594559148014</v>
      </c>
      <c r="J12" s="9">
        <f>+I12/C18</f>
        <v>0.6436146260188228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480000</v>
      </c>
    </row>
    <row r="15" spans="2:10" x14ac:dyDescent="0.2">
      <c r="B15" s="2" t="s">
        <v>11</v>
      </c>
      <c r="C15" s="17">
        <f>+J21</f>
        <v>3994.7337668490418</v>
      </c>
      <c r="D15" s="7" t="s">
        <v>13</v>
      </c>
      <c r="F15">
        <f>+F12-F14</f>
        <v>56691000</v>
      </c>
      <c r="G15">
        <f>+F15/2</f>
        <v>28345500</v>
      </c>
    </row>
    <row r="16" spans="2:10" x14ac:dyDescent="0.2">
      <c r="B16" s="2" t="s">
        <v>12</v>
      </c>
      <c r="C16" s="17">
        <v>0</v>
      </c>
      <c r="D16" s="7" t="s">
        <v>14</v>
      </c>
    </row>
    <row r="17" spans="2:11" x14ac:dyDescent="0.2">
      <c r="B17" s="2"/>
      <c r="C17" s="18"/>
      <c r="D17" s="7"/>
      <c r="G17" t="s">
        <v>29</v>
      </c>
      <c r="H17" t="s">
        <v>30</v>
      </c>
      <c r="I17" t="s">
        <v>31</v>
      </c>
      <c r="J17" t="s">
        <v>32</v>
      </c>
    </row>
    <row r="18" spans="2:11" x14ac:dyDescent="0.2">
      <c r="B18" s="1" t="s">
        <v>17</v>
      </c>
      <c r="C18" s="19">
        <f>SUM(C8:C17)</f>
        <v>6674.5833333333339</v>
      </c>
      <c r="D18" s="7" t="s">
        <v>15</v>
      </c>
    </row>
    <row r="19" spans="2:11" x14ac:dyDescent="0.2">
      <c r="B19" s="5"/>
      <c r="C19" s="20"/>
      <c r="D19" s="7"/>
      <c r="F19" t="s">
        <v>28</v>
      </c>
      <c r="G19">
        <v>197834000</v>
      </c>
    </row>
    <row r="20" spans="2:11" x14ac:dyDescent="0.2">
      <c r="B20" s="5" t="s">
        <v>18</v>
      </c>
      <c r="C20" s="20" t="s">
        <v>54</v>
      </c>
      <c r="D20" s="7" t="s">
        <v>23</v>
      </c>
      <c r="F20" t="s">
        <v>24</v>
      </c>
      <c r="G20">
        <v>88828000</v>
      </c>
      <c r="H20">
        <v>800950</v>
      </c>
      <c r="I20">
        <f>+H20/G20</f>
        <v>9.0168640518755346E-3</v>
      </c>
      <c r="J20">
        <f>+H20/$I$5</f>
        <v>6674.583333333333</v>
      </c>
    </row>
    <row r="21" spans="2:11" x14ac:dyDescent="0.2">
      <c r="B21" s="5" t="s">
        <v>19</v>
      </c>
      <c r="C21" s="20" t="str">
        <f>+Summary!F9</f>
        <v>75.8km</v>
      </c>
      <c r="D21" s="7" t="s">
        <v>20</v>
      </c>
      <c r="F21" t="s">
        <v>25</v>
      </c>
      <c r="G21">
        <f>+F10+G15</f>
        <v>53163500</v>
      </c>
      <c r="H21">
        <f>+G21*$H$9</f>
        <v>479368.052021885</v>
      </c>
      <c r="J21">
        <f t="shared" ref="J21:J23" si="1">+H21/$I$5</f>
        <v>3994.7337668490418</v>
      </c>
      <c r="K21" s="9">
        <f>+J21/$J$20</f>
        <v>0.59849934705273122</v>
      </c>
    </row>
    <row r="22" spans="2:11" x14ac:dyDescent="0.2">
      <c r="F22" t="s">
        <v>26</v>
      </c>
      <c r="G22">
        <f>+F11+G15</f>
        <v>35184500</v>
      </c>
      <c r="H22">
        <f>+G22*$H$9</f>
        <v>317253.85323321476</v>
      </c>
      <c r="J22">
        <f t="shared" si="1"/>
        <v>2643.7821102767898</v>
      </c>
      <c r="K22" s="9">
        <f t="shared" ref="K22:K23" si="2">+J22/$J$20</f>
        <v>0.39609695141171708</v>
      </c>
    </row>
    <row r="23" spans="2:11" x14ac:dyDescent="0.2">
      <c r="F23" t="s">
        <v>27</v>
      </c>
      <c r="G23">
        <f>+F14</f>
        <v>480000</v>
      </c>
      <c r="H23">
        <f>+G23*$H$9</f>
        <v>4328.094744900257</v>
      </c>
      <c r="J23">
        <f t="shared" si="1"/>
        <v>36.06745620750214</v>
      </c>
      <c r="K23" s="9">
        <f t="shared" si="2"/>
        <v>5.4037015355518532E-3</v>
      </c>
    </row>
    <row r="25" spans="2:11" x14ac:dyDescent="0.2">
      <c r="D25" s="22"/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K30"/>
  <sheetViews>
    <sheetView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62.664062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+J19</f>
        <v>8614.5833333333339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+J21</f>
        <v>3412.2101960155205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88828000</v>
      </c>
      <c r="G9" s="11">
        <v>1033750</v>
      </c>
      <c r="H9" s="10">
        <f>+G9/F9</f>
        <v>1.1637659296618183E-2</v>
      </c>
      <c r="I9" s="11">
        <f>+G9/$I$5</f>
        <v>8614.5833333333339</v>
      </c>
    </row>
    <row r="10" spans="2:10" x14ac:dyDescent="0.2">
      <c r="B10" s="4"/>
      <c r="C10" s="16"/>
      <c r="D10" s="7"/>
      <c r="E10" t="s">
        <v>25</v>
      </c>
      <c r="F10">
        <v>24818000</v>
      </c>
      <c r="G10" s="11">
        <f>+F10*$H$9</f>
        <v>288823.42842347006</v>
      </c>
      <c r="I10" s="11">
        <f t="shared" ref="I10:I11" si="0">+G10/$I$5</f>
        <v>2406.8619035289171</v>
      </c>
      <c r="J10" s="9">
        <f>+I10/C18</f>
        <v>0.27939388481109562</v>
      </c>
    </row>
    <row r="11" spans="2:10" x14ac:dyDescent="0.2">
      <c r="B11" s="4" t="s">
        <v>8</v>
      </c>
      <c r="C11" s="16">
        <f>+J22</f>
        <v>46.550637186472734</v>
      </c>
      <c r="D11" s="7" t="s">
        <v>10</v>
      </c>
      <c r="E11" t="s">
        <v>26</v>
      </c>
      <c r="F11">
        <v>6839000</v>
      </c>
      <c r="G11" s="11">
        <f>+F11*$H$9</f>
        <v>79589.951929571747</v>
      </c>
      <c r="I11" s="11">
        <f t="shared" si="0"/>
        <v>663.24959941309794</v>
      </c>
      <c r="J11" s="9">
        <f>+I11/C18</f>
        <v>7.6991489170081515E-2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57171000</v>
      </c>
      <c r="G12" s="11">
        <f>+F12*$H$9</f>
        <v>665336.61964695819</v>
      </c>
      <c r="I12" s="11">
        <f>+G12/$I$5</f>
        <v>5544.4718303913187</v>
      </c>
      <c r="J12" s="9">
        <f>+I12/C18</f>
        <v>0.64361462601882302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480000</v>
      </c>
    </row>
    <row r="15" spans="2:10" x14ac:dyDescent="0.2">
      <c r="B15" s="2" t="s">
        <v>11</v>
      </c>
      <c r="C15" s="17">
        <f>+J20</f>
        <v>5155.8225001313394</v>
      </c>
      <c r="D15" s="7" t="s">
        <v>13</v>
      </c>
      <c r="F15">
        <f>+F12-F14</f>
        <v>56691000</v>
      </c>
      <c r="G15">
        <f>+F15/2</f>
        <v>28345500</v>
      </c>
    </row>
    <row r="16" spans="2:10" x14ac:dyDescent="0.2">
      <c r="B16" s="2" t="s">
        <v>12</v>
      </c>
      <c r="C16" s="17">
        <v>0</v>
      </c>
      <c r="D16" s="7" t="s">
        <v>14</v>
      </c>
      <c r="G16" t="s">
        <v>29</v>
      </c>
      <c r="H16" t="s">
        <v>30</v>
      </c>
      <c r="I16" t="s">
        <v>31</v>
      </c>
      <c r="J16" t="s">
        <v>32</v>
      </c>
    </row>
    <row r="17" spans="2:11" x14ac:dyDescent="0.2">
      <c r="B17" s="2"/>
      <c r="C17" s="18"/>
      <c r="D17" s="7"/>
    </row>
    <row r="18" spans="2:11" x14ac:dyDescent="0.2">
      <c r="B18" s="1" t="s">
        <v>17</v>
      </c>
      <c r="C18" s="19">
        <f>SUM(C8:C17)</f>
        <v>8614.5833333333321</v>
      </c>
      <c r="D18" s="7" t="s">
        <v>15</v>
      </c>
      <c r="F18" t="s">
        <v>28</v>
      </c>
      <c r="G18">
        <v>197834000</v>
      </c>
    </row>
    <row r="19" spans="2:11" x14ac:dyDescent="0.2">
      <c r="B19" s="5"/>
      <c r="C19" s="20"/>
      <c r="D19" s="7"/>
      <c r="F19" t="s">
        <v>24</v>
      </c>
      <c r="G19">
        <v>88828000</v>
      </c>
      <c r="H19">
        <v>1033750</v>
      </c>
      <c r="I19">
        <f>+H19/G19</f>
        <v>1.1637659296618183E-2</v>
      </c>
      <c r="J19">
        <f>+H19/$I$5</f>
        <v>8614.5833333333339</v>
      </c>
    </row>
    <row r="20" spans="2:11" x14ac:dyDescent="0.2">
      <c r="B20" s="5" t="s">
        <v>18</v>
      </c>
      <c r="C20" s="20" t="s">
        <v>54</v>
      </c>
      <c r="D20" s="7" t="s">
        <v>23</v>
      </c>
      <c r="F20" t="s">
        <v>25</v>
      </c>
      <c r="G20">
        <f>+F10+G15</f>
        <v>53163500</v>
      </c>
      <c r="H20">
        <f>+G20*$H$9</f>
        <v>618698.70001576073</v>
      </c>
      <c r="J20">
        <f t="shared" ref="J20:J21" si="1">+H20/$I$5</f>
        <v>5155.8225001313394</v>
      </c>
      <c r="K20" s="9">
        <f>+J20/$J$19</f>
        <v>0.598499347052731</v>
      </c>
    </row>
    <row r="21" spans="2:11" x14ac:dyDescent="0.2">
      <c r="B21" s="5" t="s">
        <v>19</v>
      </c>
      <c r="C21" s="20" t="str">
        <f>+Summary!F10</f>
        <v>77.8km</v>
      </c>
      <c r="D21" s="7" t="s">
        <v>20</v>
      </c>
      <c r="F21" t="s">
        <v>26</v>
      </c>
      <c r="G21">
        <f>+F11+G15</f>
        <v>35184500</v>
      </c>
      <c r="H21">
        <f>+G21*$H$9</f>
        <v>409465.22352186247</v>
      </c>
      <c r="J21">
        <f t="shared" si="1"/>
        <v>3412.2101960155205</v>
      </c>
      <c r="K21" s="9">
        <f t="shared" ref="K21:K22" si="2">+J21/$J$19</f>
        <v>0.39609695141171697</v>
      </c>
    </row>
    <row r="22" spans="2:11" x14ac:dyDescent="0.2">
      <c r="F22" t="s">
        <v>27</v>
      </c>
      <c r="G22">
        <f>+F14</f>
        <v>480000</v>
      </c>
      <c r="H22">
        <f>+G22*$H$9</f>
        <v>5586.0764623767282</v>
      </c>
      <c r="J22">
        <f>+H22/$I$5</f>
        <v>46.550637186472734</v>
      </c>
      <c r="K22" s="9">
        <f t="shared" si="2"/>
        <v>5.4037015355518523E-3</v>
      </c>
    </row>
    <row r="25" spans="2:11" x14ac:dyDescent="0.2">
      <c r="D25" s="22"/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K30"/>
  <sheetViews>
    <sheetView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6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+J19</f>
        <v>567477.75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+J21</f>
        <v>272936.12500000006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972819000</v>
      </c>
      <c r="G9" s="11">
        <v>68097330</v>
      </c>
      <c r="H9" s="10">
        <f>+G9/F9</f>
        <v>7.0000000000000007E-2</v>
      </c>
      <c r="I9" s="11">
        <f>+G9/$I$5</f>
        <v>567477.75</v>
      </c>
    </row>
    <row r="10" spans="2:10" x14ac:dyDescent="0.2">
      <c r="B10" s="4"/>
      <c r="C10" s="16"/>
      <c r="D10" s="7"/>
      <c r="E10" t="s">
        <v>25</v>
      </c>
      <c r="F10">
        <v>110111000</v>
      </c>
      <c r="G10" s="11">
        <f>+F10*$H$9</f>
        <v>7707770.0000000009</v>
      </c>
      <c r="I10" s="11">
        <f>+G10/$I$5+30000</f>
        <v>94231.416666666672</v>
      </c>
      <c r="J10" s="9">
        <f>+I10/C18</f>
        <v>0.15771535704328182</v>
      </c>
    </row>
    <row r="11" spans="2:10" x14ac:dyDescent="0.2">
      <c r="B11" s="4" t="s">
        <v>8</v>
      </c>
      <c r="C11" s="16">
        <f>+J22</f>
        <v>6210.7500000000009</v>
      </c>
      <c r="D11" s="7" t="s">
        <v>10</v>
      </c>
      <c r="E11" t="s">
        <v>26</v>
      </c>
      <c r="F11">
        <v>83720000</v>
      </c>
      <c r="G11" s="11">
        <f>+F11*$H$9</f>
        <v>5860400.0000000009</v>
      </c>
      <c r="I11" s="11">
        <f>+G11/$I$5</f>
        <v>48836.666666666672</v>
      </c>
      <c r="J11" s="9">
        <f>+I11/C18</f>
        <v>8.1738050775391508E-2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778988000</v>
      </c>
      <c r="G12" s="11">
        <f>+F12*$H$9</f>
        <v>54529160.000000007</v>
      </c>
      <c r="I12" s="11">
        <f>+G12/$I$5</f>
        <v>454409.66666666674</v>
      </c>
      <c r="J12" s="9">
        <f>+I12/C18</f>
        <v>0.76054659218132681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10647000</v>
      </c>
    </row>
    <row r="15" spans="2:10" x14ac:dyDescent="0.2">
      <c r="B15" s="2" t="s">
        <v>11</v>
      </c>
      <c r="C15" s="17">
        <f>+J20</f>
        <v>318330.875</v>
      </c>
      <c r="D15" s="7" t="s">
        <v>13</v>
      </c>
      <c r="F15">
        <f>+F12-F14</f>
        <v>768341000</v>
      </c>
      <c r="G15">
        <f>+F15/2</f>
        <v>384170500</v>
      </c>
      <c r="I15" s="11"/>
    </row>
    <row r="16" spans="2:10" x14ac:dyDescent="0.2">
      <c r="B16" s="2" t="s">
        <v>12</v>
      </c>
      <c r="C16" s="17">
        <v>0</v>
      </c>
      <c r="D16" s="7" t="s">
        <v>14</v>
      </c>
      <c r="G16" t="s">
        <v>29</v>
      </c>
      <c r="H16" t="s">
        <v>30</v>
      </c>
      <c r="I16" t="s">
        <v>31</v>
      </c>
      <c r="J16" t="s">
        <v>32</v>
      </c>
    </row>
    <row r="17" spans="2:11" x14ac:dyDescent="0.2">
      <c r="B17" s="2"/>
      <c r="C17" s="18"/>
      <c r="D17" s="7"/>
    </row>
    <row r="18" spans="2:11" x14ac:dyDescent="0.2">
      <c r="B18" s="1" t="s">
        <v>17</v>
      </c>
      <c r="C18" s="19">
        <f>SUM(C8:C17)</f>
        <v>597477.75</v>
      </c>
      <c r="D18" s="7" t="s">
        <v>15</v>
      </c>
      <c r="F18" t="s">
        <v>28</v>
      </c>
      <c r="G18">
        <v>197834000</v>
      </c>
    </row>
    <row r="19" spans="2:11" x14ac:dyDescent="0.2">
      <c r="B19" s="5"/>
      <c r="C19" s="20"/>
      <c r="D19" s="7"/>
      <c r="F19" t="s">
        <v>24</v>
      </c>
      <c r="G19">
        <v>972819000</v>
      </c>
      <c r="H19">
        <v>68097330</v>
      </c>
      <c r="I19">
        <f>+H19/G19</f>
        <v>7.0000000000000007E-2</v>
      </c>
      <c r="J19">
        <f>+H19/$I$5</f>
        <v>567477.75</v>
      </c>
    </row>
    <row r="20" spans="2:11" x14ac:dyDescent="0.2">
      <c r="B20" s="5" t="s">
        <v>18</v>
      </c>
      <c r="C20" s="20" t="s">
        <v>33</v>
      </c>
      <c r="D20" s="7" t="s">
        <v>23</v>
      </c>
      <c r="F20" t="s">
        <v>25</v>
      </c>
      <c r="G20">
        <f>+F10+G15</f>
        <v>494281500</v>
      </c>
      <c r="H20">
        <f>+G20*$H$9</f>
        <v>34599705</v>
      </c>
      <c r="J20">
        <f>+H20/$I$5+30000</f>
        <v>318330.875</v>
      </c>
      <c r="K20" s="9">
        <f>+J20/$J$19</f>
        <v>0.56095745604122804</v>
      </c>
    </row>
    <row r="21" spans="2:11" x14ac:dyDescent="0.2">
      <c r="B21" s="5" t="s">
        <v>19</v>
      </c>
      <c r="C21" s="20" t="str">
        <f>+Summary!F11</f>
        <v>3.4km</v>
      </c>
      <c r="D21" s="7" t="s">
        <v>20</v>
      </c>
      <c r="F21" t="s">
        <v>26</v>
      </c>
      <c r="G21">
        <f>+F11+G15</f>
        <v>467890500</v>
      </c>
      <c r="H21">
        <f>+G21*$H$9</f>
        <v>32752335.000000004</v>
      </c>
      <c r="J21">
        <f>+H21/$I$5</f>
        <v>272936.12500000006</v>
      </c>
      <c r="K21" s="9">
        <f t="shared" ref="K21:K22" si="0">+J21/$J$19</f>
        <v>0.48096357081841545</v>
      </c>
    </row>
    <row r="22" spans="2:11" x14ac:dyDescent="0.2">
      <c r="F22" t="s">
        <v>27</v>
      </c>
      <c r="G22">
        <f>+F14</f>
        <v>10647000</v>
      </c>
      <c r="H22">
        <f>+G22*$H$9</f>
        <v>745290.00000000012</v>
      </c>
      <c r="J22">
        <f>+H22/$I$5</f>
        <v>6210.7500000000009</v>
      </c>
      <c r="K22" s="9">
        <f t="shared" si="0"/>
        <v>1.0944481964270848E-2</v>
      </c>
    </row>
    <row r="24" spans="2:11" x14ac:dyDescent="0.2">
      <c r="G24" s="23"/>
    </row>
    <row r="25" spans="2:11" x14ac:dyDescent="0.2">
      <c r="D25" s="22"/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K30"/>
  <sheetViews>
    <sheetView topLeftCell="B1"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8.164062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+J20</f>
        <v>9723.3333333333339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+J22</f>
        <v>5402.4640144737359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16766000</v>
      </c>
      <c r="G9" s="11">
        <v>1166800</v>
      </c>
      <c r="H9" s="10">
        <f>+G9/F9</f>
        <v>6.9593224382679231E-2</v>
      </c>
      <c r="I9" s="11">
        <f>+G9/$I$5</f>
        <v>9723.3333333333339</v>
      </c>
    </row>
    <row r="10" spans="2:10" x14ac:dyDescent="0.2">
      <c r="B10" s="4"/>
      <c r="C10" s="16"/>
      <c r="D10" s="7"/>
      <c r="E10" t="s">
        <v>25</v>
      </c>
      <c r="F10">
        <v>297000</v>
      </c>
      <c r="G10" s="11">
        <f>+F10*$H$9</f>
        <v>20669.187641655732</v>
      </c>
      <c r="I10" s="11">
        <f>+G10/$I$5</f>
        <v>172.24323034713109</v>
      </c>
      <c r="J10" s="9">
        <f>+I10/C18</f>
        <v>1.7714422044614101E-2</v>
      </c>
    </row>
    <row r="11" spans="2:10" x14ac:dyDescent="0.2">
      <c r="B11" s="4" t="s">
        <v>8</v>
      </c>
      <c r="C11" s="16">
        <f>+J23</f>
        <v>207.03984253847071</v>
      </c>
      <c r="D11" s="7" t="s">
        <v>10</v>
      </c>
      <c r="E11" t="s">
        <v>26</v>
      </c>
      <c r="F11">
        <v>2519000</v>
      </c>
      <c r="G11" s="11">
        <f>+F11*$H$9</f>
        <v>175305.33221996899</v>
      </c>
      <c r="I11" s="11">
        <f>+G11/$I$5</f>
        <v>1460.8777684997415</v>
      </c>
      <c r="J11" s="9">
        <f>+I11/C18</f>
        <v>0.15024454252654182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13950000</v>
      </c>
      <c r="G12" s="11">
        <f>+F12*$H$9</f>
        <v>970825.48013837531</v>
      </c>
      <c r="I12" s="11">
        <f>+G12/$I$5</f>
        <v>8090.2123344864613</v>
      </c>
      <c r="J12" s="9">
        <f>+I12/C18</f>
        <v>0.83204103542884422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357000</v>
      </c>
    </row>
    <row r="15" spans="2:10" x14ac:dyDescent="0.2">
      <c r="B15" s="2" t="s">
        <v>11</v>
      </c>
      <c r="C15" s="17">
        <f>+J21</f>
        <v>4113.8294763211261</v>
      </c>
      <c r="D15" s="7" t="s">
        <v>13</v>
      </c>
      <c r="F15">
        <f>+F12-F14</f>
        <v>13593000</v>
      </c>
      <c r="G15">
        <f>+F15/2</f>
        <v>6796500</v>
      </c>
      <c r="I15" s="11"/>
    </row>
    <row r="16" spans="2:10" x14ac:dyDescent="0.2">
      <c r="B16" s="2" t="s">
        <v>12</v>
      </c>
      <c r="C16" s="17">
        <v>0</v>
      </c>
      <c r="D16" s="7" t="s">
        <v>14</v>
      </c>
    </row>
    <row r="17" spans="2:11" x14ac:dyDescent="0.2">
      <c r="B17" s="2"/>
      <c r="C17" s="18"/>
      <c r="D17" s="7"/>
      <c r="G17" t="s">
        <v>29</v>
      </c>
      <c r="H17" t="s">
        <v>30</v>
      </c>
      <c r="I17" t="s">
        <v>31</v>
      </c>
      <c r="J17" t="s">
        <v>32</v>
      </c>
    </row>
    <row r="18" spans="2:11" x14ac:dyDescent="0.2">
      <c r="B18" s="1" t="s">
        <v>17</v>
      </c>
      <c r="C18" s="19">
        <f>SUM(C8:C17)</f>
        <v>9723.3333333333321</v>
      </c>
      <c r="D18" s="7" t="s">
        <v>15</v>
      </c>
    </row>
    <row r="19" spans="2:11" x14ac:dyDescent="0.2">
      <c r="B19" s="5"/>
      <c r="C19" s="20"/>
      <c r="D19" s="7"/>
      <c r="F19" t="s">
        <v>28</v>
      </c>
      <c r="G19">
        <v>197834000</v>
      </c>
    </row>
    <row r="20" spans="2:11" x14ac:dyDescent="0.2">
      <c r="B20" s="5" t="s">
        <v>18</v>
      </c>
      <c r="C20" s="20" t="s">
        <v>33</v>
      </c>
      <c r="D20" s="7" t="s">
        <v>23</v>
      </c>
      <c r="F20" t="s">
        <v>24</v>
      </c>
      <c r="G20">
        <v>16766000</v>
      </c>
      <c r="H20">
        <v>1166800</v>
      </c>
      <c r="I20">
        <f>+H20/G20</f>
        <v>6.9593224382679231E-2</v>
      </c>
      <c r="J20">
        <f>+H20/$I$5</f>
        <v>9723.3333333333339</v>
      </c>
    </row>
    <row r="21" spans="2:11" x14ac:dyDescent="0.2">
      <c r="B21" s="5" t="s">
        <v>19</v>
      </c>
      <c r="C21" s="20" t="str">
        <f>+Summary!F12</f>
        <v>9.3km</v>
      </c>
      <c r="D21" s="7" t="s">
        <v>20</v>
      </c>
      <c r="F21" t="s">
        <v>25</v>
      </c>
      <c r="G21">
        <f>+F10+G15</f>
        <v>7093500</v>
      </c>
      <c r="H21">
        <f>+G21*$H$9</f>
        <v>493659.53715853509</v>
      </c>
      <c r="J21">
        <f>+H21/$I$5</f>
        <v>4113.8294763211261</v>
      </c>
      <c r="K21" s="9">
        <f>+J21/$J$20</f>
        <v>0.42308839317666702</v>
      </c>
    </row>
    <row r="22" spans="2:11" x14ac:dyDescent="0.2">
      <c r="F22" t="s">
        <v>26</v>
      </c>
      <c r="G22">
        <f>+F11+G15</f>
        <v>9315500</v>
      </c>
      <c r="H22">
        <f>+G22*$H$9</f>
        <v>648295.68173684832</v>
      </c>
      <c r="J22">
        <f>+H22/$I$5</f>
        <v>5402.4640144737359</v>
      </c>
      <c r="K22" s="9">
        <f t="shared" ref="K22:K23" si="0">+J22/$J$20</f>
        <v>0.55561851365859471</v>
      </c>
    </row>
    <row r="23" spans="2:11" x14ac:dyDescent="0.2">
      <c r="F23" t="s">
        <v>27</v>
      </c>
      <c r="G23">
        <f>+F14</f>
        <v>357000</v>
      </c>
      <c r="H23">
        <f>+G23*$H$9</f>
        <v>24844.781104616486</v>
      </c>
      <c r="J23">
        <f>+H23/$I$5</f>
        <v>207.03984253847071</v>
      </c>
      <c r="K23" s="9">
        <f t="shared" si="0"/>
        <v>2.129309316473816E-2</v>
      </c>
    </row>
    <row r="24" spans="2:11" x14ac:dyDescent="0.2">
      <c r="G24" s="23"/>
    </row>
    <row r="25" spans="2:11" x14ac:dyDescent="0.2">
      <c r="D25" s="22"/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K30"/>
  <sheetViews>
    <sheetView topLeftCell="C1"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80.8320312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+J21</f>
        <v>6620.6333333333332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+J23</f>
        <v>783.79952302602703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588327000</v>
      </c>
      <c r="G9" s="11">
        <v>794476</v>
      </c>
      <c r="H9" s="24">
        <f>+G9/F9</f>
        <v>1.3503986728469032E-3</v>
      </c>
      <c r="I9" s="11">
        <f>+G9/$I$5</f>
        <v>6620.6333333333332</v>
      </c>
    </row>
    <row r="10" spans="2:10" x14ac:dyDescent="0.2">
      <c r="B10" s="4"/>
      <c r="C10" s="16"/>
      <c r="D10" s="7"/>
      <c r="E10" t="s">
        <v>25</v>
      </c>
      <c r="F10">
        <v>469383000</v>
      </c>
      <c r="G10" s="11">
        <f>+F10*H9</f>
        <v>633854.18025689793</v>
      </c>
      <c r="I10" s="11">
        <f>+G10/$I$5</f>
        <v>5282.118168807483</v>
      </c>
      <c r="J10" s="9">
        <f>+I10/C18</f>
        <v>0.79782671881453671</v>
      </c>
    </row>
    <row r="11" spans="2:10" x14ac:dyDescent="0.2">
      <c r="B11" s="4" t="s">
        <v>8</v>
      </c>
      <c r="C11" s="16">
        <f>+J24</f>
        <v>159.63962977505142</v>
      </c>
      <c r="D11" s="7" t="s">
        <v>10</v>
      </c>
      <c r="E11" t="s">
        <v>26</v>
      </c>
      <c r="F11">
        <v>34543000</v>
      </c>
      <c r="G11" s="11">
        <f>+F11*H9*0.3</f>
        <v>13994.046406845173</v>
      </c>
      <c r="I11" s="11">
        <f>+G11/$I$5</f>
        <v>116.61705339037644</v>
      </c>
      <c r="J11" s="9">
        <f>+I11/C18</f>
        <v>1.7614183948722391E-2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84401000</v>
      </c>
      <c r="G12" s="11">
        <f>+F12*$H$9</f>
        <v>113974.99838695148</v>
      </c>
      <c r="I12" s="11">
        <f>+G12/$I$5</f>
        <v>949.79165322459573</v>
      </c>
      <c r="J12" s="9">
        <f>+I12/C18</f>
        <v>0.14345933468972188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14186000</v>
      </c>
    </row>
    <row r="15" spans="2:10" x14ac:dyDescent="0.2">
      <c r="B15" s="2" t="s">
        <v>11</v>
      </c>
      <c r="C15" s="17">
        <f>+J22</f>
        <v>5677.1941805322558</v>
      </c>
      <c r="D15" s="7" t="s">
        <v>13</v>
      </c>
      <c r="F15">
        <f>+F12-F14</f>
        <v>70215000</v>
      </c>
      <c r="G15">
        <f>+F15/2</f>
        <v>35107500</v>
      </c>
      <c r="I15" s="11"/>
    </row>
    <row r="16" spans="2:10" x14ac:dyDescent="0.2">
      <c r="B16" s="2" t="s">
        <v>12</v>
      </c>
      <c r="C16" s="17">
        <v>0</v>
      </c>
      <c r="D16" s="7" t="s">
        <v>14</v>
      </c>
    </row>
    <row r="17" spans="2:11" x14ac:dyDescent="0.2">
      <c r="B17" s="2"/>
      <c r="C17" s="18"/>
      <c r="D17" s="7"/>
    </row>
    <row r="18" spans="2:11" x14ac:dyDescent="0.2">
      <c r="B18" s="1" t="s">
        <v>17</v>
      </c>
      <c r="C18" s="19">
        <f>SUM(C8:C17)</f>
        <v>6620.6333333333341</v>
      </c>
      <c r="D18" s="7" t="s">
        <v>15</v>
      </c>
      <c r="G18" t="s">
        <v>29</v>
      </c>
      <c r="H18" t="s">
        <v>30</v>
      </c>
      <c r="I18" t="s">
        <v>31</v>
      </c>
      <c r="J18" t="s">
        <v>32</v>
      </c>
    </row>
    <row r="19" spans="2:11" x14ac:dyDescent="0.2">
      <c r="B19" s="5"/>
      <c r="C19" s="20"/>
      <c r="D19" s="7"/>
    </row>
    <row r="20" spans="2:11" x14ac:dyDescent="0.2">
      <c r="B20" s="5" t="s">
        <v>18</v>
      </c>
      <c r="C20" s="20" t="s">
        <v>33</v>
      </c>
      <c r="D20" s="7" t="s">
        <v>23</v>
      </c>
      <c r="F20" t="s">
        <v>28</v>
      </c>
      <c r="G20">
        <v>197834000</v>
      </c>
    </row>
    <row r="21" spans="2:11" x14ac:dyDescent="0.2">
      <c r="B21" s="5" t="s">
        <v>19</v>
      </c>
      <c r="C21" s="20" t="str">
        <f>+Summary!F13</f>
        <v>5.9km</v>
      </c>
      <c r="D21" s="7" t="s">
        <v>20</v>
      </c>
      <c r="F21" t="s">
        <v>24</v>
      </c>
      <c r="G21">
        <v>588327000</v>
      </c>
      <c r="H21">
        <v>794476</v>
      </c>
      <c r="I21">
        <f>+H21/G21</f>
        <v>1.3503986728469032E-3</v>
      </c>
      <c r="J21">
        <f>+H21/$I$5</f>
        <v>6620.6333333333332</v>
      </c>
    </row>
    <row r="22" spans="2:11" x14ac:dyDescent="0.2">
      <c r="F22" t="s">
        <v>25</v>
      </c>
      <c r="G22">
        <f>+F10+G15</f>
        <v>504490500</v>
      </c>
      <c r="H22">
        <f>+G22*I21</f>
        <v>681263.30166387069</v>
      </c>
      <c r="J22">
        <f>+H22/$I$5</f>
        <v>5677.1941805322558</v>
      </c>
      <c r="K22" s="9">
        <f>+J22/$J$21</f>
        <v>0.85750016572416377</v>
      </c>
    </row>
    <row r="23" spans="2:11" x14ac:dyDescent="0.2">
      <c r="F23" t="s">
        <v>26</v>
      </c>
      <c r="G23">
        <f>+F11+G15</f>
        <v>69650500</v>
      </c>
      <c r="H23">
        <f>+G23*I21</f>
        <v>94055.942763123239</v>
      </c>
      <c r="J23">
        <f>+H23/$I$5</f>
        <v>783.79952302602703</v>
      </c>
      <c r="K23" s="9">
        <f t="shared" ref="K23:K24" si="0">+J23/$J$21</f>
        <v>0.11838739340536812</v>
      </c>
    </row>
    <row r="24" spans="2:11" x14ac:dyDescent="0.2">
      <c r="E24" s="23"/>
      <c r="F24" t="s">
        <v>27</v>
      </c>
      <c r="G24" s="23">
        <f>+F14</f>
        <v>14186000</v>
      </c>
      <c r="H24">
        <f>+G24*$H$9</f>
        <v>19156.755573006169</v>
      </c>
      <c r="J24">
        <f>+H24/$I$5</f>
        <v>159.63962977505142</v>
      </c>
      <c r="K24" s="9">
        <f t="shared" si="0"/>
        <v>2.4112440870468297E-2</v>
      </c>
    </row>
    <row r="25" spans="2:11" x14ac:dyDescent="0.2">
      <c r="D25" s="22"/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K30"/>
  <sheetViews>
    <sheetView workbookViewId="0">
      <selection activeCell="C22" sqref="C22"/>
    </sheetView>
  </sheetViews>
  <sheetFormatPr baseColWidth="10" defaultColWidth="11" defaultRowHeight="16" x14ac:dyDescent="0.2"/>
  <cols>
    <col min="2" max="2" width="21.83203125" customWidth="1"/>
    <col min="3" max="3" width="17.33203125" style="21" customWidth="1"/>
    <col min="4" max="4" width="78.6640625" customWidth="1"/>
    <col min="5" max="5" width="26.6640625" customWidth="1"/>
    <col min="7" max="7" width="11.33203125" bestFit="1" customWidth="1"/>
    <col min="9" max="9" width="11.33203125" bestFit="1" customWidth="1"/>
  </cols>
  <sheetData>
    <row r="3" spans="2:10" x14ac:dyDescent="0.2">
      <c r="B3" s="1" t="s">
        <v>0</v>
      </c>
      <c r="C3" s="12"/>
      <c r="D3" s="8" t="s">
        <v>16</v>
      </c>
    </row>
    <row r="4" spans="2:10" x14ac:dyDescent="0.2">
      <c r="B4" s="3"/>
      <c r="C4" s="13" t="s">
        <v>21</v>
      </c>
      <c r="D4" s="7"/>
    </row>
    <row r="5" spans="2:10" x14ac:dyDescent="0.2">
      <c r="B5" s="3" t="s">
        <v>1</v>
      </c>
      <c r="C5" s="27">
        <f>+J20</f>
        <v>11002.608333333334</v>
      </c>
      <c r="D5" s="7" t="s">
        <v>3</v>
      </c>
      <c r="I5">
        <v>120</v>
      </c>
    </row>
    <row r="6" spans="2:10" x14ac:dyDescent="0.2">
      <c r="B6" s="6"/>
      <c r="C6" s="14"/>
      <c r="D6" s="7"/>
      <c r="F6" t="s">
        <v>29</v>
      </c>
      <c r="G6" t="s">
        <v>30</v>
      </c>
      <c r="H6" t="s">
        <v>31</v>
      </c>
      <c r="I6" t="s">
        <v>32</v>
      </c>
    </row>
    <row r="7" spans="2:10" x14ac:dyDescent="0.2">
      <c r="B7" s="4"/>
      <c r="C7" s="15"/>
      <c r="D7" s="7"/>
    </row>
    <row r="8" spans="2:10" x14ac:dyDescent="0.2">
      <c r="B8" s="4" t="s">
        <v>6</v>
      </c>
      <c r="C8" s="16">
        <f>+J22</f>
        <v>1302.5701212435149</v>
      </c>
      <c r="D8" s="7" t="s">
        <v>4</v>
      </c>
      <c r="E8" t="s">
        <v>28</v>
      </c>
      <c r="F8">
        <v>197834000</v>
      </c>
    </row>
    <row r="9" spans="2:10" x14ac:dyDescent="0.2">
      <c r="B9" s="4" t="s">
        <v>7</v>
      </c>
      <c r="C9" s="16">
        <v>0</v>
      </c>
      <c r="D9" s="7" t="s">
        <v>5</v>
      </c>
      <c r="E9" t="s">
        <v>24</v>
      </c>
      <c r="F9">
        <v>588327000</v>
      </c>
      <c r="G9" s="11">
        <v>1320313</v>
      </c>
      <c r="H9" s="24">
        <f>+G9/F9</f>
        <v>2.2441822319900326E-3</v>
      </c>
      <c r="I9" s="11">
        <f>+G9/$I$5</f>
        <v>11002.608333333334</v>
      </c>
    </row>
    <row r="10" spans="2:10" x14ac:dyDescent="0.2">
      <c r="B10" s="4"/>
      <c r="C10" s="16"/>
      <c r="D10" s="7"/>
      <c r="E10" t="s">
        <v>25</v>
      </c>
      <c r="F10">
        <v>469383000</v>
      </c>
      <c r="G10" s="11">
        <f>+F10*H9</f>
        <v>1053380.9885981774</v>
      </c>
      <c r="I10" s="11">
        <f>+G10/$I$5</f>
        <v>8778.1749049848113</v>
      </c>
      <c r="J10" s="9">
        <f>+I10/C18</f>
        <v>0.79782671881453671</v>
      </c>
    </row>
    <row r="11" spans="2:10" x14ac:dyDescent="0.2">
      <c r="B11" s="4" t="s">
        <v>8</v>
      </c>
      <c r="C11" s="16">
        <f>+J23</f>
        <v>265.29974285842167</v>
      </c>
      <c r="D11" s="7" t="s">
        <v>10</v>
      </c>
      <c r="E11" t="s">
        <v>26</v>
      </c>
      <c r="F11">
        <v>34543000</v>
      </c>
      <c r="G11" s="11">
        <f>+F11*H9*0.3</f>
        <v>23256.236051889508</v>
      </c>
      <c r="I11" s="11">
        <f>+G11/$I$5</f>
        <v>193.80196709907923</v>
      </c>
      <c r="J11" s="9">
        <f>+I11/C18</f>
        <v>1.7614183948722391E-2</v>
      </c>
    </row>
    <row r="12" spans="2:10" x14ac:dyDescent="0.2">
      <c r="B12" s="4" t="s">
        <v>9</v>
      </c>
      <c r="C12" s="16"/>
      <c r="D12" s="7" t="s">
        <v>22</v>
      </c>
      <c r="E12" t="s">
        <v>27</v>
      </c>
      <c r="F12">
        <f>+F9-(F10+F11)</f>
        <v>84401000</v>
      </c>
      <c r="G12" s="11">
        <f>+F12*$H$9</f>
        <v>189411.22456219074</v>
      </c>
      <c r="I12" s="11">
        <f>+G12/$I$5</f>
        <v>1578.4268713515894</v>
      </c>
      <c r="J12" s="9">
        <f>+I12/C18</f>
        <v>0.14345933468972186</v>
      </c>
    </row>
    <row r="13" spans="2:10" x14ac:dyDescent="0.2">
      <c r="B13" s="2"/>
      <c r="C13" s="17"/>
      <c r="D13" s="7"/>
    </row>
    <row r="14" spans="2:10" x14ac:dyDescent="0.2">
      <c r="B14" s="2" t="s">
        <v>2</v>
      </c>
      <c r="C14" s="17"/>
      <c r="D14" s="7"/>
      <c r="E14" t="s">
        <v>58</v>
      </c>
      <c r="F14">
        <v>14186000</v>
      </c>
    </row>
    <row r="15" spans="2:10" x14ac:dyDescent="0.2">
      <c r="B15" s="2" t="s">
        <v>11</v>
      </c>
      <c r="C15" s="17">
        <f>+J21</f>
        <v>9434.7384692313972</v>
      </c>
      <c r="D15" s="7" t="s">
        <v>13</v>
      </c>
      <c r="F15">
        <f>+F12-F14</f>
        <v>70215000</v>
      </c>
      <c r="G15">
        <f>+F15/2</f>
        <v>35107500</v>
      </c>
      <c r="I15" s="11"/>
    </row>
    <row r="16" spans="2:10" x14ac:dyDescent="0.2">
      <c r="B16" s="2" t="s">
        <v>12</v>
      </c>
      <c r="C16" s="17">
        <v>0</v>
      </c>
      <c r="D16" s="7" t="s">
        <v>14</v>
      </c>
    </row>
    <row r="17" spans="2:11" x14ac:dyDescent="0.2">
      <c r="B17" s="2"/>
      <c r="C17" s="18"/>
      <c r="D17" s="7"/>
      <c r="G17" t="s">
        <v>29</v>
      </c>
      <c r="H17" t="s">
        <v>30</v>
      </c>
      <c r="I17" t="s">
        <v>31</v>
      </c>
      <c r="J17" t="s">
        <v>32</v>
      </c>
    </row>
    <row r="18" spans="2:11" x14ac:dyDescent="0.2">
      <c r="B18" s="1" t="s">
        <v>17</v>
      </c>
      <c r="C18" s="19">
        <f>SUM(C8:C17)</f>
        <v>11002.608333333334</v>
      </c>
      <c r="D18" s="7" t="s">
        <v>15</v>
      </c>
    </row>
    <row r="19" spans="2:11" x14ac:dyDescent="0.2">
      <c r="B19" s="5"/>
      <c r="C19" s="20"/>
      <c r="D19" s="7"/>
      <c r="F19" t="s">
        <v>28</v>
      </c>
      <c r="G19">
        <v>197834000</v>
      </c>
    </row>
    <row r="20" spans="2:11" x14ac:dyDescent="0.2">
      <c r="B20" s="5" t="s">
        <v>18</v>
      </c>
      <c r="C20" s="20" t="s">
        <v>33</v>
      </c>
      <c r="D20" s="7" t="s">
        <v>23</v>
      </c>
      <c r="F20" t="s">
        <v>24</v>
      </c>
      <c r="G20">
        <v>588327000</v>
      </c>
      <c r="H20">
        <v>1320313</v>
      </c>
      <c r="I20">
        <f>+H20/G20</f>
        <v>2.2441822319900326E-3</v>
      </c>
      <c r="J20">
        <f>+H20/$I$5</f>
        <v>11002.608333333334</v>
      </c>
    </row>
    <row r="21" spans="2:11" x14ac:dyDescent="0.2">
      <c r="B21" s="5" t="s">
        <v>19</v>
      </c>
      <c r="C21" s="20" t="str">
        <f>+Summary!F14</f>
        <v>2.1km</v>
      </c>
      <c r="D21" s="7" t="s">
        <v>20</v>
      </c>
      <c r="F21" t="s">
        <v>25</v>
      </c>
      <c r="G21">
        <f>+F10+G15</f>
        <v>504490500</v>
      </c>
      <c r="H21">
        <f>+G21*I20</f>
        <v>1132168.6163077676</v>
      </c>
      <c r="J21">
        <f>+H21/$I$5</f>
        <v>9434.7384692313972</v>
      </c>
      <c r="K21" s="9">
        <f>+J21/$J$20</f>
        <v>0.85750016572416365</v>
      </c>
    </row>
    <row r="22" spans="2:11" x14ac:dyDescent="0.2">
      <c r="F22" t="s">
        <v>26</v>
      </c>
      <c r="G22">
        <f>+F11+G15</f>
        <v>69650500</v>
      </c>
      <c r="H22">
        <f>+G22*I20</f>
        <v>156308.41454922178</v>
      </c>
      <c r="J22">
        <f>+H22/$I$5</f>
        <v>1302.5701212435149</v>
      </c>
      <c r="K22" s="9">
        <f t="shared" ref="K22:K23" si="0">+J22/$J$20</f>
        <v>0.11838739340536811</v>
      </c>
    </row>
    <row r="23" spans="2:11" x14ac:dyDescent="0.2">
      <c r="F23" t="s">
        <v>27</v>
      </c>
      <c r="G23">
        <f>+F14</f>
        <v>14186000</v>
      </c>
      <c r="H23">
        <f>+G23*$H$9</f>
        <v>31835.969143010603</v>
      </c>
      <c r="J23">
        <f>+H23/$I$5</f>
        <v>265.29974285842167</v>
      </c>
      <c r="K23" s="9">
        <f t="shared" si="0"/>
        <v>2.411244087046829E-2</v>
      </c>
    </row>
    <row r="24" spans="2:11" x14ac:dyDescent="0.2">
      <c r="E24" s="23"/>
      <c r="G24" s="23"/>
    </row>
    <row r="25" spans="2:11" x14ac:dyDescent="0.2">
      <c r="D25" s="22"/>
    </row>
    <row r="26" spans="2:11" x14ac:dyDescent="0.2">
      <c r="D26" s="22"/>
    </row>
    <row r="27" spans="2:11" x14ac:dyDescent="0.2">
      <c r="B27" s="22"/>
      <c r="D27" s="22"/>
    </row>
    <row r="28" spans="2:11" x14ac:dyDescent="0.2">
      <c r="B28" s="22"/>
      <c r="D28" s="22"/>
    </row>
    <row r="29" spans="2:11" x14ac:dyDescent="0.2">
      <c r="B29" s="22"/>
      <c r="D29" s="22"/>
    </row>
    <row r="30" spans="2:11" x14ac:dyDescent="0.2">
      <c r="B30" s="22"/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Avala Merkur</vt:lpstr>
      <vt:lpstr>Komercservis (Kosta Trifković)</vt:lpstr>
      <vt:lpstr>Komercservis (Zarko Zrenjanin)</vt:lpstr>
      <vt:lpstr>Market Padina</vt:lpstr>
      <vt:lpstr>Master Trade</vt:lpstr>
      <vt:lpstr>Mlekobel (Kosta Trifković)</vt:lpstr>
      <vt:lpstr>Mlekobel (Petefi)</vt:lpstr>
      <vt:lpstr>Strand</vt:lpstr>
      <vt:lpstr>Tulimirović</vt:lpstr>
      <vt:lpstr>Zorić (Kosta Trifković)</vt:lpstr>
      <vt:lpstr>Zorić (Zarko Zrenjanin)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wilkinson</dc:creator>
  <cp:lastModifiedBy>adam wilkinson</cp:lastModifiedBy>
  <dcterms:created xsi:type="dcterms:W3CDTF">2018-05-23T08:24:32Z</dcterms:created>
  <dcterms:modified xsi:type="dcterms:W3CDTF">2018-07-16T12:57:28Z</dcterms:modified>
</cp:coreProperties>
</file>